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225" windowWidth="19440" windowHeight="6540" tabRatio="757" activeTab="3"/>
  </bookViews>
  <sheets>
    <sheet name="A. Eelarve" sheetId="11" r:id="rId1"/>
    <sheet name="B. Maksetaotlus" sheetId="6" r:id="rId2"/>
    <sheet name="C. KULUARUANDE KOOND" sheetId="1" r:id="rId3"/>
    <sheet name="C1. Tööjõukulud" sheetId="13" r:id="rId4"/>
    <sheet name=" C3. Sihtrühmaga seotud kulud" sheetId="12" r:id="rId5"/>
    <sheet name="C7. Muud otsesed kulud" sheetId="20" r:id="rId6"/>
    <sheet name="Nähtamatu leht" sheetId="16" state="hidden" r:id="rId7"/>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45621"/>
</workbook>
</file>

<file path=xl/calcChain.xml><?xml version="1.0" encoding="utf-8"?>
<calcChain xmlns="http://schemas.openxmlformats.org/spreadsheetml/2006/main">
  <c r="H22" i="12" l="1"/>
  <c r="H20" i="12"/>
  <c r="H14" i="12"/>
  <c r="A38" i="6" l="1"/>
  <c r="H31" i="13" l="1"/>
  <c r="H23" i="20" l="1"/>
  <c r="G29" i="1" s="1"/>
  <c r="H35" i="12"/>
  <c r="H47" i="13"/>
  <c r="I29" i="1"/>
  <c r="H29" i="1"/>
  <c r="F29" i="1"/>
  <c r="E29" i="1"/>
  <c r="I27" i="1"/>
  <c r="H27" i="1"/>
  <c r="F27" i="1"/>
  <c r="H35" i="20"/>
  <c r="H30" i="20"/>
  <c r="H17" i="20"/>
  <c r="H12" i="20"/>
  <c r="H53" i="12"/>
  <c r="H47" i="12"/>
  <c r="I28" i="1" s="1"/>
  <c r="H41" i="12"/>
  <c r="H28" i="1" s="1"/>
  <c r="H29" i="12"/>
  <c r="F28" i="1" s="1"/>
  <c r="E28" i="1"/>
  <c r="H66" i="13"/>
  <c r="H58" i="13"/>
  <c r="H53" i="13"/>
  <c r="H39" i="13"/>
  <c r="E27" i="1"/>
  <c r="C38" i="1"/>
  <c r="C37" i="1"/>
  <c r="F39" i="1"/>
  <c r="G39" i="1"/>
  <c r="H39" i="1"/>
  <c r="I39" i="1"/>
  <c r="O22" i="6"/>
  <c r="M22" i="6"/>
  <c r="K22" i="6"/>
  <c r="I22" i="6"/>
  <c r="I30" i="1" l="1"/>
  <c r="I31" i="1" s="1"/>
  <c r="H30" i="1"/>
  <c r="H31" i="1" s="1"/>
  <c r="F30" i="1"/>
  <c r="F31" i="1" s="1"/>
  <c r="H54" i="12"/>
  <c r="H67" i="13"/>
  <c r="E30" i="1"/>
  <c r="G61" i="11"/>
  <c r="G60" i="11"/>
  <c r="G59" i="11"/>
  <c r="G58" i="11"/>
  <c r="G57" i="11"/>
  <c r="G56" i="11"/>
  <c r="G55" i="11"/>
  <c r="G54" i="11"/>
  <c r="B44" i="11" l="1"/>
  <c r="H41" i="20"/>
  <c r="J29" i="1" s="1"/>
  <c r="H42" i="20"/>
  <c r="D29" i="1" l="1"/>
  <c r="A3" i="6"/>
  <c r="A2" i="6"/>
  <c r="A1" i="6"/>
  <c r="K17" i="1" l="1"/>
  <c r="K18" i="1"/>
  <c r="K19" i="1"/>
  <c r="K20" i="1"/>
  <c r="K16" i="1"/>
  <c r="K21" i="1" l="1"/>
  <c r="B38" i="1" l="1"/>
  <c r="B37" i="1"/>
  <c r="B39" i="1" l="1"/>
  <c r="G63" i="11"/>
  <c r="C27" i="11" s="1"/>
  <c r="C29" i="1" s="1"/>
  <c r="K29" i="1" s="1"/>
  <c r="C29" i="6" l="1"/>
  <c r="C30" i="6"/>
  <c r="C31" i="6"/>
  <c r="C32" i="6"/>
  <c r="C28" i="6"/>
  <c r="A36" i="6"/>
  <c r="D39" i="1" l="1"/>
  <c r="E39" i="1"/>
  <c r="A1" i="1"/>
  <c r="D17" i="11"/>
  <c r="G33" i="6" l="1"/>
  <c r="E33" i="6"/>
  <c r="C39" i="1"/>
  <c r="B37" i="11"/>
  <c r="C29" i="11"/>
  <c r="G49" i="11" l="1"/>
  <c r="C21" i="11" s="1"/>
  <c r="G53" i="11"/>
  <c r="C23" i="11" s="1"/>
  <c r="C28" i="1" s="1"/>
  <c r="J27" i="1"/>
  <c r="G27" i="1"/>
  <c r="J28" i="1"/>
  <c r="J30" i="1" l="1"/>
  <c r="G28" i="1"/>
  <c r="G30" i="1" s="1"/>
  <c r="G31" i="1" s="1"/>
  <c r="G65" i="11"/>
  <c r="G67" i="11" s="1"/>
  <c r="C24" i="11"/>
  <c r="C27" i="1"/>
  <c r="C30" i="1" s="1"/>
  <c r="D27" i="1"/>
  <c r="D28" i="1"/>
  <c r="K28" i="1" s="1"/>
  <c r="D30" i="1" l="1"/>
  <c r="C28" i="11"/>
  <c r="D24" i="11" s="1"/>
  <c r="C31" i="1"/>
  <c r="K27" i="1"/>
  <c r="D26" i="11" l="1"/>
  <c r="D21" i="11"/>
  <c r="D23" i="11"/>
  <c r="D27" i="11"/>
  <c r="D22" i="11"/>
  <c r="D25" i="11"/>
  <c r="J31" i="1"/>
  <c r="C30" i="11" l="1"/>
  <c r="J17" i="1"/>
  <c r="J16" i="1"/>
  <c r="J18" i="1"/>
  <c r="J19" i="1"/>
  <c r="J20" i="1"/>
  <c r="E31" i="1"/>
  <c r="C13" i="11" l="1"/>
  <c r="C12" i="11"/>
  <c r="C16" i="11"/>
  <c r="C15" i="11"/>
  <c r="C14" i="11"/>
  <c r="E18" i="1"/>
  <c r="D18" i="1" s="1"/>
  <c r="E19" i="1"/>
  <c r="D19" i="1" s="1"/>
  <c r="E20" i="1"/>
  <c r="D20" i="1" s="1"/>
  <c r="E17" i="1"/>
  <c r="D17" i="1" s="1"/>
  <c r="E16" i="1"/>
  <c r="D16" i="1" s="1"/>
  <c r="J21" i="1"/>
  <c r="K30" i="1"/>
  <c r="C19" i="6" l="1"/>
  <c r="C18" i="1"/>
  <c r="C19" i="1"/>
  <c r="C20" i="6"/>
  <c r="C20" i="1"/>
  <c r="C21" i="6"/>
  <c r="C18" i="6"/>
  <c r="C17" i="1"/>
  <c r="C17" i="6"/>
  <c r="C16" i="1"/>
  <c r="D21" i="1"/>
  <c r="E21" i="1"/>
  <c r="D31" i="1"/>
  <c r="A3" i="1" s="1"/>
  <c r="C17" i="11"/>
  <c r="C22" i="6" l="1"/>
  <c r="K31" i="1"/>
  <c r="C21" i="1"/>
  <c r="G22" i="6" l="1"/>
  <c r="E22" i="6"/>
  <c r="A2" i="1"/>
  <c r="H33" i="6"/>
  <c r="C33" i="6"/>
</calcChain>
</file>

<file path=xl/comments1.xml><?xml version="1.0" encoding="utf-8"?>
<comments xmlns="http://schemas.openxmlformats.org/spreadsheetml/2006/main">
  <authors>
    <author>Ege-Lii Luik</author>
  </authors>
  <commentList>
    <comment ref="F48" authorId="0">
      <text>
        <r>
          <rPr>
            <b/>
            <sz val="9"/>
            <color indexed="81"/>
            <rFont val="Tahoma"/>
            <family val="2"/>
            <charset val="186"/>
          </rPr>
          <t>Ege-Lii Luik:</t>
        </r>
        <r>
          <rPr>
            <sz val="9"/>
            <color indexed="81"/>
            <rFont val="Tahoma"/>
            <family val="2"/>
            <charset val="186"/>
          </rPr>
          <t xml:space="preserve">
Kululiik</t>
        </r>
      </text>
    </comment>
    <comment ref="B50" authorId="0">
      <text>
        <r>
          <rPr>
            <b/>
            <sz val="9"/>
            <color indexed="81"/>
            <rFont val="Tahoma"/>
            <family val="2"/>
            <charset val="186"/>
          </rPr>
          <t>Ege-Lii Luik:</t>
        </r>
        <r>
          <rPr>
            <sz val="9"/>
            <color indexed="81"/>
            <rFont val="Tahoma"/>
            <family val="2"/>
            <charset val="186"/>
          </rPr>
          <t xml:space="preserve">
Kuluartikkel</t>
        </r>
      </text>
    </comment>
  </commentList>
</comments>
</file>

<file path=xl/sharedStrings.xml><?xml version="1.0" encoding="utf-8"?>
<sst xmlns="http://schemas.openxmlformats.org/spreadsheetml/2006/main" count="442" uniqueCount="210">
  <si>
    <t>Kuluaruande vorm</t>
  </si>
  <si>
    <t>Projekti aruandlusperiood:</t>
  </si>
  <si>
    <t>Rea nr</t>
  </si>
  <si>
    <t>Kululiik</t>
  </si>
  <si>
    <t>AMIF</t>
  </si>
  <si>
    <t>Kokku</t>
  </si>
  <si>
    <t>Eelarve täitmise %</t>
  </si>
  <si>
    <t>Tööjõukulud</t>
  </si>
  <si>
    <t>2.</t>
  </si>
  <si>
    <t>Lähetuskulud</t>
  </si>
  <si>
    <t>3.</t>
  </si>
  <si>
    <t>Sihtrühmaga seotud tegevused</t>
  </si>
  <si>
    <t>Projekti tegelikud kulud</t>
  </si>
  <si>
    <t>3. Sihtrühmaga seotud kulud</t>
  </si>
  <si>
    <t>PROJEKTI KULUD KOKKU</t>
  </si>
  <si>
    <t>Kavandatud eelarve</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</si>
  <si>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</si>
  <si>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</si>
  <si>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</si>
  <si>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</si>
  <si>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</si>
  <si>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</si>
  <si>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</si>
  <si>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</si>
  <si>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</si>
  <si>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</si>
  <si>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</si>
  <si>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</si>
  <si>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</si>
  <si>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</si>
  <si>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</si>
  <si>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</si>
  <si>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</si>
  <si>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</si>
  <si>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</si>
  <si>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</si>
  <si>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</si>
  <si>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</si>
  <si>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</si>
  <si>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</si>
  <si>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</si>
  <si>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</si>
  <si>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</si>
  <si>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</si>
  <si>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</si>
  <si>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kogukuludest</t>
  </si>
  <si>
    <t xml:space="preserve">OTSESED KULUD </t>
  </si>
  <si>
    <t>Toetuse saaja:</t>
  </si>
  <si>
    <t>Toetuse taotleja:</t>
  </si>
  <si>
    <t>Projekti valdkond:</t>
  </si>
  <si>
    <t>Projekti käigus saadud muud sissetulekud</t>
  </si>
  <si>
    <t>SELGITUS</t>
  </si>
  <si>
    <t>Kuludokumendi väljastaja</t>
  </si>
  <si>
    <t>Kuludokumendi nimetus</t>
  </si>
  <si>
    <t>Kuludokumendi number</t>
  </si>
  <si>
    <t>Kuludokumendi kuupäev</t>
  </si>
  <si>
    <t>Kulu lühikirjeldus</t>
  </si>
  <si>
    <t>4.</t>
  </si>
  <si>
    <t>kuu</t>
  </si>
  <si>
    <t>tk</t>
  </si>
  <si>
    <t>Osakaal %</t>
  </si>
  <si>
    <t>PROJEKTI MAKSUMUS KOKKU</t>
  </si>
  <si>
    <t>Tabel 1. Projekti maksumus ja tulud allikate lõikes (EUR)</t>
  </si>
  <si>
    <t xml:space="preserve">Tööjõukulud kokku </t>
  </si>
  <si>
    <t>Sihtühmaga seotud kulud</t>
  </si>
  <si>
    <t xml:space="preserve">Tabel 4. Toetuse saaja kinnitus </t>
  </si>
  <si>
    <t>Kulu tasumise kuupäev</t>
  </si>
  <si>
    <t>Projekti kavandatud tulud</t>
  </si>
  <si>
    <t>Tegelikud tulud kokku</t>
  </si>
  <si>
    <t>Maksetaotluse vorm</t>
  </si>
  <si>
    <t>Maksed</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</si>
  <si>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</si>
  <si>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</si>
  <si>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</si>
  <si>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</si>
  <si>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</si>
  <si>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</si>
  <si>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</si>
  <si>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</si>
  <si>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</si>
  <si>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</si>
  <si>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</si>
  <si>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</si>
  <si>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</si>
  <si>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t>päev</t>
  </si>
  <si>
    <t>Allhanked</t>
  </si>
  <si>
    <t>Seadmed, kinnisvara</t>
  </si>
  <si>
    <t>EL avalikustamise tegevused</t>
  </si>
  <si>
    <t>Sihtrühmadega seotud tegevused</t>
  </si>
  <si>
    <t>Toetuse saaja esindaja</t>
  </si>
  <si>
    <t>Muud otsesed kulud</t>
  </si>
  <si>
    <t>7. Muud otsesed kulud</t>
  </si>
  <si>
    <t>Muud otsesed kulud kokku</t>
  </si>
  <si>
    <t>7.</t>
  </si>
  <si>
    <t>Tabel 3. Projekti kulude prognoos valdkondade lõikes (EUR) (kui kohaldub)</t>
  </si>
  <si>
    <t>Tabel 4. Projekti kulude prognoos meetmete lõikes (EUR) (kui kohaldub)</t>
  </si>
  <si>
    <t>Tabel 3. Projekti kulud valdkondade lõikes (EUR) (kui kohaldub)</t>
  </si>
  <si>
    <t>Tabel 2. Kuluaruande koond (EUR)</t>
  </si>
  <si>
    <t>Projekti pealkiri:</t>
  </si>
  <si>
    <t>Projekti planeeritav algus:</t>
  </si>
  <si>
    <t>Projekti planeeritav lõpp:</t>
  </si>
  <si>
    <t>Projekti number:</t>
  </si>
  <si>
    <t>Toetuslepingu number:</t>
  </si>
  <si>
    <t>Tabel 5. Projekti detailne eelarve (EUR)</t>
  </si>
  <si>
    <t>Tabel 2. Projekti kululiikide koondtabel (EUR)</t>
  </si>
  <si>
    <t>Tabel 1. Projekti tulud allikate lõikes (EUR)</t>
  </si>
  <si>
    <t>Varjupaik – vastuvõtt</t>
  </si>
  <si>
    <t>Tagasisaatmine – tagasisaatmismenetlustega kaasnevad meetmed</t>
  </si>
  <si>
    <t>Tagasisaatmismeetmed</t>
  </si>
  <si>
    <t xml:space="preserve"> Politsei- ja Piirivalveamet</t>
  </si>
  <si>
    <t>Tervishoiu-, psühholoogi- ja psühhiaatriteenus varjupaigataotlejatele ja tagasipöördujatele</t>
  </si>
  <si>
    <t>1.1.</t>
  </si>
  <si>
    <t>Projektijuht (tulumaks, töötuskindlustusmaks ja kohustusliku pensionikindlustusmaks)</t>
  </si>
  <si>
    <t>Projektijuht töötab töölepingu alusel täistööajaga (arvestusega 160 h kuus). Antud projekti juhtimiseks kulutab projektijuht 34,81% tööajast. Brutopalk kuus nelja projekti peale kokku 1648 eurot.</t>
  </si>
  <si>
    <t>1.1.1.</t>
  </si>
  <si>
    <t xml:space="preserve">Sotsiaalmaks </t>
  </si>
  <si>
    <t>1.1.2.</t>
  </si>
  <si>
    <t>Töötuskindlustusmakse</t>
  </si>
  <si>
    <t>2.1.</t>
  </si>
  <si>
    <t>Tervishoiuteenus (arst) (käibemaks 20%)</t>
  </si>
  <si>
    <t>Tervishoiuteenuse osutamiseks on läbiviidud hange perearsti teenuse saamiseks kinnipidamiskeskusesse. Hanke võitja osutab  teenust vastavlt lepingus sätestatud nõuetele</t>
  </si>
  <si>
    <t>2.2.</t>
  </si>
  <si>
    <t>Tervishoiuteenus (meditsiiniõde) (käibemaks 20%)</t>
  </si>
  <si>
    <t>Tervishoiuteenuse osutamiseks on läbiviidud hange õendusteenuse saamiseks kinnipidamiskeskusesse. Hanke võitja osutab  teenust vastavlt lepingus sätestatud nõuetele (vajadusel kaasatakse ka väljasaatmistel)</t>
  </si>
  <si>
    <t>2.3.</t>
  </si>
  <si>
    <t>Psühholoogiteenus (käibemaks 20%)</t>
  </si>
  <si>
    <t xml:space="preserve">Psühholoogiteenuse osutamiseks on läbiviidud hange psühholoogiteenuse saamiseks kinnipidamiskeskusesse. Hanke võitja osutab teenust vastavalt lepingus sätestatud nõuetele. </t>
  </si>
  <si>
    <t>2.4.</t>
  </si>
  <si>
    <t>Psühhiaatriteenus (käibemaks 20%)</t>
  </si>
  <si>
    <t xml:space="preserve">Psühhiaatriteenuse osutamiseks on läbiviidud hange psühhiaatriteenuse saamiseks kinnipidamiskeskusesse. Hanke võitja osutab teenust vastavalt lepingus sätestatud nõuetele. </t>
  </si>
  <si>
    <t>2.5.</t>
  </si>
  <si>
    <t>Ravimid (käibemaks 9%)</t>
  </si>
  <si>
    <t>Varjupaigataotlejale/väljasaadetavale (kolmanda riigi kodanikule, kellele on koostatud lahkumisettekirjutus vabatahtliku lahkumistähtajaga) on võimaldatud vastavalt vajadusele ravimeid.</t>
  </si>
  <si>
    <t>2.6.</t>
  </si>
  <si>
    <t>Esmase meditsiinianalüüs (käibemaks 20%)</t>
  </si>
  <si>
    <t>Kõik kolmanda riigi kodanikud, keda paigutatakse kinnipidamiskeskusesse on läbinud röntgenülesvõte rindkerest ning vereanalüüsid nakkushaiguste avastamiseks. Seeläbi on tagatud teiste kinnipeetavate ning töötajate ohutus. Arvestusega, et aastane kulu võib olla 2500 eurot.</t>
  </si>
  <si>
    <t>2.7.</t>
  </si>
  <si>
    <t>Operatioon ja haiglaravi (käibemaks 20%)</t>
  </si>
  <si>
    <t>Väljasaadetavale ja varjupaigataotlejale on võimaldatud haiglaravi ja/või operatsiooni vastavalt raviarsti suunamisele.</t>
  </si>
  <si>
    <t>4.1.</t>
  </si>
  <si>
    <t>Kütus</t>
  </si>
  <si>
    <t>Teenuste osutamiseks  kütus (diisel, bensiin) Arvestusega, et 1 km hind on 0,25 euro senti.</t>
  </si>
  <si>
    <t>33% projektijuhi brutopalgast (573,67 x 33%=189,30)</t>
  </si>
  <si>
    <t>0,8 % projektijuhi brutopalgast (573,67 x 0,8%= 4,59)</t>
  </si>
  <si>
    <t>Eelmakse</t>
  </si>
  <si>
    <t>I vahemakse</t>
  </si>
  <si>
    <t>II vahemakse</t>
  </si>
  <si>
    <t>III vahemakse</t>
  </si>
  <si>
    <t>IV vahemakse</t>
  </si>
  <si>
    <t>V vahemakse</t>
  </si>
  <si>
    <t>Aruandlusperioodi 1. september 2015 kuni 29. veebruar 2016 tulud</t>
  </si>
  <si>
    <t>Aruandlusperioodi 1. september 2015 kuni 29. veebruar 2016  kulud</t>
  </si>
  <si>
    <t>Aruandlusperioodi 1. märts 2016 kuni 31. august 2016  tulud</t>
  </si>
  <si>
    <t>Aruandlusperioodi 1. märts 2016 kuni 31. august 2016  kulud</t>
  </si>
  <si>
    <t>Aruandlusperioodi 1. september 2016 kuni 28. veebruar 2017  tulud</t>
  </si>
  <si>
    <t>Aruandlusperioodi 1. september 2016 kuni 28. veebruar 2017  kulud</t>
  </si>
  <si>
    <t>Aruandlusperioodi 1. märts 2017 kuni 31. august 2017  tulud</t>
  </si>
  <si>
    <t>Aruandlusperioodi 1. märts 2017 kuni 31. august 2017  kulud</t>
  </si>
  <si>
    <t>Aruandlusperioodi 1. september 2017 kuni 28. veebruar 2018  tulud</t>
  </si>
  <si>
    <t>Aruandlusperioodi 1. september 2017 kuni 28. veebruar 2018  kulud</t>
  </si>
  <si>
    <t>Aruandlusperioodi 1. märts 2018 kuni 31. august 2018  tulud</t>
  </si>
  <si>
    <t>Aruandlusperioodi 1. märts 2018 kuni 31. august 2018  kulud</t>
  </si>
  <si>
    <t>Tagasisaatmine</t>
  </si>
  <si>
    <t>4.1.2.1.</t>
  </si>
  <si>
    <t>4.1.2.2.</t>
  </si>
  <si>
    <t>4.1.2.3.</t>
  </si>
  <si>
    <t>4.1.2.4.</t>
  </si>
  <si>
    <t>4.1.2.5.</t>
  </si>
  <si>
    <t>4.1.2.6.</t>
  </si>
  <si>
    <t>4.1.2.7.</t>
  </si>
  <si>
    <t>4.1.2.8.</t>
  </si>
  <si>
    <t>4.1.2.9.</t>
  </si>
  <si>
    <t>4.1.2.10.</t>
  </si>
  <si>
    <t>4.1.1.1.</t>
  </si>
  <si>
    <t>4.1.1.2.</t>
  </si>
  <si>
    <t>Politsei- ja Piirivalveamet</t>
  </si>
  <si>
    <t>Tervishoiu-, psühholoogi- ja psühhiaatriateenus varjupaigataotlejatele ja tagasipöördujatele</t>
  </si>
  <si>
    <t>AMIF2015-12</t>
  </si>
  <si>
    <t>14-8.6/69-1</t>
  </si>
  <si>
    <t>1.09.2015-29.02.2016</t>
  </si>
  <si>
    <t>Joosep Kaasik</t>
  </si>
  <si>
    <t>(allkirjastatud digitaalselt)</t>
  </si>
  <si>
    <t>peadirektori asetäitja arenduse alal</t>
  </si>
  <si>
    <t>arendusosakond</t>
  </si>
  <si>
    <t>PPA</t>
  </si>
  <si>
    <t>Palgateatis</t>
  </si>
  <si>
    <t>Töötasust kinnipeetud maksud (töötuskindlustus, kogumispension, üksikisiku tulumaks)</t>
  </si>
  <si>
    <t>Tööandja sotsiaalmaks</t>
  </si>
  <si>
    <t>Tööandja töötuskindlustus</t>
  </si>
  <si>
    <t>Oktoober 2015</t>
  </si>
  <si>
    <t>Töötaja netotasu</t>
  </si>
  <si>
    <t>November 2015</t>
  </si>
  <si>
    <t>Detsember 2015</t>
  </si>
  <si>
    <t>Jaanuar 2016</t>
  </si>
  <si>
    <t>Veebruar 2016</t>
  </si>
  <si>
    <t>AS Ida-Tallinna Keskhaigla</t>
  </si>
  <si>
    <t>15-1760</t>
  </si>
  <si>
    <t>BENU Apteek Eesti OÜ</t>
  </si>
  <si>
    <t>saateleht-arve</t>
  </si>
  <si>
    <t>Ravimid KPKsse</t>
  </si>
  <si>
    <t>S. F rasedusega seotud protseduurid ja sünnitusabi</t>
  </si>
  <si>
    <t>2.1 Tervishoiuteenus (arst (käibemaks 20%)</t>
  </si>
  <si>
    <t>2.2. Tervishoiuteenus (meditsiiniõde) (käibemaks 20%)</t>
  </si>
  <si>
    <t>2.3. Psühholoogiteenus (käibemaks 20%)</t>
  </si>
  <si>
    <t>2.4. Psühhiaatriteenus (käibemaks 20%)</t>
  </si>
  <si>
    <t>2.5. Ravimid (käibemaks 9%)</t>
  </si>
  <si>
    <t>2.6. Esmane meditsiinianalüüs ( käibemaks 20%)</t>
  </si>
  <si>
    <t>2.7. Operatsioonid ja haiglaravi (käibemaks 20%)</t>
  </si>
  <si>
    <t xml:space="preserve">Koondarve </t>
  </si>
  <si>
    <t>September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</si>
</sst>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7"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b/>
      <sz val="12"/>
      <name val="Times New Roman"/>
      <family val="1"/>
      <charset val="186"/>
    </font>
    <font>
      <b/>
      <sz val="12"/>
      <color rgb="FF000000"/>
      <name val="Times New Roman"/>
      <family val="1"/>
      <charset val="186"/>
    </font>
    <font>
      <sz val="9"/>
      <color indexed="81"/>
      <name val="Tahoma"/>
      <family val="2"/>
      <charset val="186"/>
    </font>
    <font>
      <b/>
      <sz val="9"/>
      <color indexed="81"/>
      <name val="Tahoma"/>
      <family val="2"/>
      <charset val="186"/>
    </font>
    <font>
      <sz val="12"/>
      <color rgb="FF333333"/>
      <name val="Times New Roman"/>
      <family val="1"/>
      <charset val="186"/>
    </font>
    <font>
      <sz val="12"/>
      <color rgb="FF000000"/>
      <name val="Times New Roman"/>
      <family val="1"/>
      <charset val="186"/>
    </font>
  </fonts>
  <fills count="10">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8FBFC"/>
        <bgColor rgb="FFFFFFFF"/>
      </patternFill>
    </fill>
    <fill>
      <patternFill patternType="solid">
        <fgColor theme="0"/>
        <bgColor indexed="64"/>
      </patternFill>
    </fill>
    <fill>
      <patternFill patternType="solid">
        <fgColor theme="0"/>
        <bgColor rgb="FFFFFFFF"/>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EBEBEB"/>
      </left>
      <right style="thin">
        <color rgb="FFEBEBEB"/>
      </right>
      <top style="thin">
        <color rgb="FFEBEBEB"/>
      </top>
      <bottom style="thin">
        <color rgb="FFEBEBEB"/>
      </bottom>
      <diagonal/>
    </border>
  </borders>
  <cellStyleXfs count="2">
    <xf numFmtId="0" fontId="0" fillId="0" borderId="0"/>
    <xf numFmtId="0" fontId="8" fillId="0" borderId="0" applyNumberFormat="0" applyFill="0" applyBorder="0" applyAlignment="0" applyProtection="0"/>
  </cellStyleXfs>
  <cellXfs count="183">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4" fillId="0" borderId="0" xfId="0" applyFont="1"/>
    <xf numFmtId="0" fontId="2" fillId="0" borderId="1" xfId="0" applyFont="1" applyBorder="1"/>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horizontal="center" vertical="center"/>
      <protection hidden="1"/>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0" fontId="2" fillId="0" borderId="0" xfId="0" applyFont="1" applyBorder="1" applyProtection="1">
      <protection hidden="1"/>
    </xf>
    <xf numFmtId="4" fontId="3" fillId="2" borderId="1" xfId="0" applyNumberFormat="1" applyFont="1" applyFill="1" applyBorder="1" applyProtection="1">
      <protection locked="0" hidden="1"/>
    </xf>
    <xf numFmtId="4" fontId="2" fillId="0" borderId="0" xfId="0" applyNumberFormat="1" applyFont="1" applyFill="1" applyBorder="1" applyProtection="1">
      <protection hidden="1"/>
    </xf>
    <xf numFmtId="0" fontId="9" fillId="0" borderId="0" xfId="0" applyFont="1" applyFill="1"/>
    <xf numFmtId="0" fontId="10" fillId="0" borderId="0" xfId="0" applyFont="1"/>
    <xf numFmtId="0" fontId="10" fillId="0" borderId="0" xfId="0" applyFont="1" applyProtection="1">
      <protection hidden="1"/>
    </xf>
    <xf numFmtId="0" fontId="11" fillId="0" borderId="0" xfId="0" applyFont="1" applyFill="1"/>
    <xf numFmtId="0" fontId="2" fillId="0" borderId="1" xfId="0" applyFont="1" applyBorder="1" applyAlignment="1" applyProtection="1">
      <alignment wrapText="1"/>
      <protection hidden="1"/>
    </xf>
    <xf numFmtId="0" fontId="3" fillId="0" borderId="0" xfId="0" applyFont="1" applyBorder="1" applyProtection="1">
      <protection locked="0" hidden="1"/>
    </xf>
    <xf numFmtId="0" fontId="12" fillId="0" borderId="0" xfId="0" applyFont="1" applyAlignment="1">
      <alignment wrapText="1"/>
    </xf>
    <xf numFmtId="14" fontId="3" fillId="0" borderId="0" xfId="0" applyNumberFormat="1" applyFont="1" applyBorder="1" applyProtection="1">
      <protection locked="0" hidden="1"/>
    </xf>
    <xf numFmtId="0" fontId="2" fillId="0" borderId="1" xfId="0" applyFont="1" applyBorder="1" applyAlignment="1" applyProtection="1">
      <alignment wrapText="1"/>
      <protection locked="0" hidden="1"/>
    </xf>
    <xf numFmtId="0" fontId="10" fillId="0" borderId="1" xfId="0" applyFont="1" applyBorder="1" applyAlignment="1" applyProtection="1">
      <alignment wrapText="1"/>
      <protection locked="0" hidden="1"/>
    </xf>
    <xf numFmtId="0" fontId="10" fillId="0" borderId="0" xfId="0" applyFont="1" applyProtection="1">
      <protection locked="0" hidden="1"/>
    </xf>
    <xf numFmtId="0" fontId="10" fillId="0" borderId="1" xfId="0" applyFont="1" applyBorder="1" applyProtection="1">
      <protection locked="0" hidden="1"/>
    </xf>
    <xf numFmtId="0" fontId="2" fillId="0" borderId="4" xfId="0" applyFont="1" applyBorder="1" applyProtection="1">
      <protection locked="0" hidden="1"/>
    </xf>
    <xf numFmtId="0" fontId="2" fillId="0" borderId="1" xfId="0" applyFont="1" applyBorder="1" applyAlignment="1" applyProtection="1">
      <alignment horizontal="left" wrapText="1"/>
      <protection locked="0" hidden="1"/>
    </xf>
    <xf numFmtId="0" fontId="5" fillId="0" borderId="0" xfId="0" applyFont="1" applyProtection="1">
      <protection locked="0"/>
    </xf>
    <xf numFmtId="9" fontId="3" fillId="2" borderId="1" xfId="0" applyNumberFormat="1" applyFont="1" applyFill="1" applyBorder="1" applyAlignment="1" applyProtection="1">
      <alignment horizontal="center" wrapText="1"/>
      <protection hidden="1"/>
    </xf>
    <xf numFmtId="0" fontId="5" fillId="0" borderId="0" xfId="0" applyFont="1"/>
    <xf numFmtId="4" fontId="2" fillId="0" borderId="1" xfId="0" applyNumberFormat="1" applyFont="1" applyFill="1" applyBorder="1" applyProtection="1">
      <protection hidden="1"/>
    </xf>
    <xf numFmtId="9" fontId="3" fillId="2" borderId="1" xfId="0" applyNumberFormat="1" applyFont="1" applyFill="1" applyBorder="1" applyAlignment="1" applyProtection="1">
      <alignment horizontal="left" vertical="center" wrapText="1"/>
      <protection hidden="1"/>
    </xf>
    <xf numFmtId="4" fontId="0" fillId="0" borderId="0" xfId="0" applyNumberFormat="1"/>
    <xf numFmtId="4" fontId="3" fillId="3" borderId="1" xfId="0" applyNumberFormat="1" applyFont="1" applyFill="1" applyBorder="1" applyProtection="1">
      <protection hidden="1"/>
    </xf>
    <xf numFmtId="4" fontId="3" fillId="3" borderId="1" xfId="0" applyNumberFormat="1" applyFont="1" applyFill="1" applyBorder="1" applyProtection="1">
      <protection locked="0"/>
    </xf>
    <xf numFmtId="164" fontId="15" fillId="7" borderId="16" xfId="0" applyNumberFormat="1" applyFont="1" applyFill="1" applyBorder="1" applyAlignment="1">
      <alignment horizontal="right"/>
    </xf>
    <xf numFmtId="0" fontId="2" fillId="8" borderId="1" xfId="0" applyFont="1" applyFill="1" applyBorder="1" applyAlignment="1">
      <alignment wrapText="1"/>
    </xf>
    <xf numFmtId="0" fontId="2" fillId="8" borderId="1" xfId="0" applyFont="1" applyFill="1" applyBorder="1" applyAlignment="1">
      <alignment horizontal="right"/>
    </xf>
    <xf numFmtId="4" fontId="16" fillId="9" borderId="1" xfId="0" applyNumberFormat="1" applyFont="1" applyFill="1" applyBorder="1" applyAlignment="1">
      <alignment horizontal="right"/>
    </xf>
    <xf numFmtId="4" fontId="2" fillId="8" borderId="1" xfId="0" applyNumberFormat="1" applyFont="1" applyFill="1" applyBorder="1" applyProtection="1">
      <protection locked="0" hidden="1"/>
    </xf>
    <xf numFmtId="49" fontId="2" fillId="0" borderId="1" xfId="0" applyNumberFormat="1" applyFont="1" applyBorder="1" applyProtection="1">
      <protection locked="0" hidden="1"/>
    </xf>
    <xf numFmtId="2" fontId="2" fillId="0" borderId="1" xfId="0" applyNumberFormat="1" applyFont="1" applyBorder="1" applyAlignment="1" applyProtection="1">
      <alignment horizontal="right"/>
      <protection locked="0" hidden="1"/>
    </xf>
    <xf numFmtId="0" fontId="2" fillId="8" borderId="6" xfId="0" applyFont="1" applyFill="1" applyBorder="1" applyAlignment="1">
      <alignment horizontal="right"/>
    </xf>
    <xf numFmtId="14" fontId="2" fillId="8" borderId="1" xfId="0" applyNumberFormat="1" applyFont="1" applyFill="1" applyBorder="1" applyAlignment="1">
      <alignment wrapText="1"/>
    </xf>
    <xf numFmtId="0" fontId="3" fillId="8" borderId="1" xfId="0" applyFont="1" applyFill="1" applyBorder="1" applyAlignment="1">
      <alignment horizontal="center" vertical="center"/>
    </xf>
    <xf numFmtId="0" fontId="3" fillId="8" borderId="1" xfId="0" applyFont="1" applyFill="1" applyBorder="1" applyAlignment="1">
      <alignment horizontal="left"/>
    </xf>
    <xf numFmtId="0" fontId="2" fillId="0" borderId="1" xfId="0" applyFont="1" applyBorder="1" applyAlignment="1" applyProtection="1">
      <alignment horizontal="center"/>
      <protection locked="0" hidden="1"/>
    </xf>
    <xf numFmtId="2" fontId="3" fillId="8" borderId="1" xfId="0" applyNumberFormat="1" applyFont="1" applyFill="1" applyBorder="1" applyAlignment="1">
      <alignment horizontal="center" vertical="center"/>
    </xf>
    <xf numFmtId="4" fontId="3" fillId="0" borderId="1" xfId="0" applyNumberFormat="1" applyFont="1" applyBorder="1" applyProtection="1">
      <protection locked="0" hidden="1"/>
    </xf>
    <xf numFmtId="49" fontId="2" fillId="8" borderId="1" xfId="0" applyNumberFormat="1" applyFont="1" applyFill="1" applyBorder="1" applyAlignment="1">
      <alignment wrapText="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0" fontId="3" fillId="2" borderId="1" xfId="0" applyFont="1" applyFill="1" applyBorder="1" applyAlignment="1" applyProtection="1">
      <alignment horizontal="center" wrapText="1"/>
      <protection hidden="1"/>
    </xf>
    <xf numFmtId="0" fontId="3" fillId="0" borderId="0" xfId="0" applyFont="1" applyAlignment="1">
      <alignment horizontal="left" wrapText="1"/>
    </xf>
    <xf numFmtId="9" fontId="3" fillId="2" borderId="1"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7" xfId="0" applyFont="1" applyFill="1" applyBorder="1" applyAlignment="1" applyProtection="1">
      <alignment horizontal="center"/>
      <protection hidden="1"/>
    </xf>
    <xf numFmtId="0" fontId="3" fillId="2" borderId="8" xfId="0" applyFont="1" applyFill="1" applyBorder="1" applyAlignment="1" applyProtection="1">
      <alignment horizontal="center"/>
      <protection hidden="1"/>
    </xf>
    <xf numFmtId="0" fontId="3" fillId="2" borderId="9" xfId="0" applyFont="1" applyFill="1" applyBorder="1" applyAlignment="1" applyProtection="1">
      <alignment horizontal="center"/>
      <protection hidden="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pplyProtection="1">
      <alignment horizontal="left"/>
      <protection locked="0" hidden="1"/>
    </xf>
    <xf numFmtId="0" fontId="3" fillId="2" borderId="3" xfId="0" applyFont="1" applyFill="1" applyBorder="1" applyAlignment="1" applyProtection="1">
      <alignment horizontal="left"/>
      <protection locked="0" hidden="1"/>
    </xf>
    <xf numFmtId="0" fontId="3" fillId="2" borderId="4" xfId="0" applyFont="1" applyFill="1" applyBorder="1" applyAlignment="1" applyProtection="1">
      <alignment horizontal="left"/>
      <protection locked="0" hidden="1"/>
    </xf>
    <xf numFmtId="0" fontId="3" fillId="8" borderId="2" xfId="0" applyFont="1" applyFill="1" applyBorder="1" applyAlignment="1">
      <alignment horizontal="left"/>
    </xf>
    <xf numFmtId="0" fontId="3" fillId="8" borderId="3" xfId="0" applyFont="1" applyFill="1" applyBorder="1" applyAlignment="1">
      <alignment horizontal="left"/>
    </xf>
    <xf numFmtId="0" fontId="3" fillId="8" borderId="4" xfId="0" applyFont="1" applyFill="1" applyBorder="1" applyAlignment="1">
      <alignment horizontal="left"/>
    </xf>
    <xf numFmtId="0" fontId="3" fillId="0" borderId="2" xfId="0" applyFont="1" applyBorder="1" applyAlignment="1" applyProtection="1">
      <alignment horizontal="left"/>
      <protection locked="0" hidden="1"/>
    </xf>
    <xf numFmtId="0" fontId="3" fillId="0" borderId="3" xfId="0" applyFont="1" applyBorder="1" applyAlignment="1" applyProtection="1">
      <alignment horizontal="left"/>
      <protection locked="0" hidden="1"/>
    </xf>
    <xf numFmtId="0" fontId="3" fillId="0" borderId="4" xfId="0" applyFont="1" applyBorder="1" applyAlignment="1" applyProtection="1">
      <alignment horizontal="left"/>
      <protection locked="0" hidden="1"/>
    </xf>
  </cellXfs>
  <cellStyles count="2">
    <cellStyle name="Hyperlink" xfId="1" builtinId="8"/>
    <cellStyle name="Normal" xfId="0" builtinId="0"/>
  </cellStyles>
  <dxfs count="31">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5</xdr:row>
      <xdr:rowOff>42333</xdr:rowOff>
    </xdr:from>
    <xdr:to>
      <xdr:col>2</xdr:col>
      <xdr:colOff>1320450</xdr:colOff>
      <xdr:row>9</xdr:row>
      <xdr:rowOff>75951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833" y="645583"/>
          <a:ext cx="1235784" cy="837952"/>
        </a:xfrm>
        <a:prstGeom prst="rect">
          <a:avLst/>
        </a:prstGeom>
      </xdr:spPr>
    </xdr:pic>
    <xdr:clientData/>
  </xdr:twoCellAnchor>
  <xdr:twoCellAnchor editAs="oneCell">
    <xdr:from>
      <xdr:col>2</xdr:col>
      <xdr:colOff>1481665</xdr:colOff>
      <xdr:row>5</xdr:row>
      <xdr:rowOff>76573</xdr:rowOff>
    </xdr:from>
    <xdr:to>
      <xdr:col>4</xdr:col>
      <xdr:colOff>286370</xdr:colOff>
      <xdr:row>9</xdr:row>
      <xdr:rowOff>80283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8832" y="679823"/>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1205635</xdr:colOff>
      <xdr:row>5</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16668</xdr:colOff>
      <xdr:row>5</xdr:row>
      <xdr:rowOff>171553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1</xdr:rowOff>
    </xdr:from>
    <xdr:to>
      <xdr:col>3</xdr:col>
      <xdr:colOff>447674</xdr:colOff>
      <xdr:row>4</xdr:row>
      <xdr:rowOff>171554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0" y="200026"/>
          <a:ext cx="1600199" cy="771628"/>
        </a:xfrm>
        <a:prstGeom prst="rect">
          <a:avLst/>
        </a:prstGeom>
      </xdr:spPr>
    </xdr:pic>
    <xdr:clientData/>
  </xdr:twoCellAnchor>
  <xdr:twoCellAnchor editAs="oneCell">
    <xdr:from>
      <xdr:col>4</xdr:col>
      <xdr:colOff>0</xdr:colOff>
      <xdr:row>1</xdr:row>
      <xdr:rowOff>0</xdr:rowOff>
    </xdr:from>
    <xdr:to>
      <xdr:col>5</xdr:col>
      <xdr:colOff>45966</xdr:colOff>
      <xdr:row>4</xdr:row>
      <xdr:rowOff>171450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86550" y="200025"/>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H72"/>
  <sheetViews>
    <sheetView topLeftCell="A37" zoomScale="90" zoomScaleNormal="90" workbookViewId="0">
      <selection activeCell="I46" sqref="I46"/>
    </sheetView>
  </sheetViews>
  <sheetFormatPr defaultRowHeight="15.75" x14ac:dyDescent="0.25"/>
  <cols>
    <col min="1" max="1" width="30" style="25" customWidth="1"/>
    <col min="2" max="2" width="42.7109375" style="25" customWidth="1"/>
    <col min="3" max="3" width="25" style="25" customWidth="1"/>
    <col min="4" max="4" width="18" style="25" customWidth="1"/>
    <col min="5" max="5" width="12.28515625" style="25" bestFit="1" customWidth="1"/>
    <col min="6" max="6" width="21.28515625" style="25" customWidth="1"/>
    <col min="7" max="7" width="11.28515625" style="25" customWidth="1"/>
    <col min="8" max="8" width="25.7109375" style="25" customWidth="1"/>
    <col min="9" max="256" width="9.140625" style="25"/>
    <col min="257" max="257" width="32.140625" style="25" bestFit="1" customWidth="1"/>
    <col min="258" max="258" width="21.42578125" style="25" bestFit="1" customWidth="1"/>
    <col min="259" max="259" width="11.5703125" style="25" bestFit="1" customWidth="1"/>
    <col min="260" max="260" width="12.28515625" style="25" bestFit="1" customWidth="1"/>
    <col min="261" max="261" width="10.5703125" style="25" bestFit="1" customWidth="1"/>
    <col min="262" max="263" width="9.140625" style="25"/>
    <col min="264" max="264" width="15.85546875" style="25" customWidth="1"/>
    <col min="265" max="512" width="9.140625" style="25"/>
    <col min="513" max="513" width="32.140625" style="25" bestFit="1" customWidth="1"/>
    <col min="514" max="514" width="21.42578125" style="25" bestFit="1" customWidth="1"/>
    <col min="515" max="515" width="11.5703125" style="25" bestFit="1" customWidth="1"/>
    <col min="516" max="516" width="12.28515625" style="25" bestFit="1" customWidth="1"/>
    <col min="517" max="517" width="10.5703125" style="25" bestFit="1" customWidth="1"/>
    <col min="518" max="519" width="9.140625" style="25"/>
    <col min="520" max="520" width="15.85546875" style="25" customWidth="1"/>
    <col min="521" max="768" width="9.140625" style="25"/>
    <col min="769" max="769" width="32.140625" style="25" bestFit="1" customWidth="1"/>
    <col min="770" max="770" width="21.42578125" style="25" bestFit="1" customWidth="1"/>
    <col min="771" max="771" width="11.5703125" style="25" bestFit="1" customWidth="1"/>
    <col min="772" max="772" width="12.28515625" style="25" bestFit="1" customWidth="1"/>
    <col min="773" max="773" width="10.5703125" style="25" bestFit="1" customWidth="1"/>
    <col min="774" max="775" width="9.140625" style="25"/>
    <col min="776" max="776" width="15.85546875" style="25" customWidth="1"/>
    <col min="777" max="1024" width="9.140625" style="25"/>
    <col min="1025" max="1025" width="32.140625" style="25" bestFit="1" customWidth="1"/>
    <col min="1026" max="1026" width="21.42578125" style="25" bestFit="1" customWidth="1"/>
    <col min="1027" max="1027" width="11.5703125" style="25" bestFit="1" customWidth="1"/>
    <col min="1028" max="1028" width="12.28515625" style="25" bestFit="1" customWidth="1"/>
    <col min="1029" max="1029" width="10.5703125" style="25" bestFit="1" customWidth="1"/>
    <col min="1030" max="1031" width="9.140625" style="25"/>
    <col min="1032" max="1032" width="15.85546875" style="25" customWidth="1"/>
    <col min="1033" max="1280" width="9.140625" style="25"/>
    <col min="1281" max="1281" width="32.140625" style="25" bestFit="1" customWidth="1"/>
    <col min="1282" max="1282" width="21.42578125" style="25" bestFit="1" customWidth="1"/>
    <col min="1283" max="1283" width="11.5703125" style="25" bestFit="1" customWidth="1"/>
    <col min="1284" max="1284" width="12.28515625" style="25" bestFit="1" customWidth="1"/>
    <col min="1285" max="1285" width="10.5703125" style="25" bestFit="1" customWidth="1"/>
    <col min="1286" max="1287" width="9.140625" style="25"/>
    <col min="1288" max="1288" width="15.85546875" style="25" customWidth="1"/>
    <col min="1289" max="1536" width="9.140625" style="25"/>
    <col min="1537" max="1537" width="32.140625" style="25" bestFit="1" customWidth="1"/>
    <col min="1538" max="1538" width="21.42578125" style="25" bestFit="1" customWidth="1"/>
    <col min="1539" max="1539" width="11.5703125" style="25" bestFit="1" customWidth="1"/>
    <col min="1540" max="1540" width="12.28515625" style="25" bestFit="1" customWidth="1"/>
    <col min="1541" max="1541" width="10.5703125" style="25" bestFit="1" customWidth="1"/>
    <col min="1542" max="1543" width="9.140625" style="25"/>
    <col min="1544" max="1544" width="15.85546875" style="25" customWidth="1"/>
    <col min="1545" max="1792" width="9.140625" style="25"/>
    <col min="1793" max="1793" width="32.140625" style="25" bestFit="1" customWidth="1"/>
    <col min="1794" max="1794" width="21.42578125" style="25" bestFit="1" customWidth="1"/>
    <col min="1795" max="1795" width="11.5703125" style="25" bestFit="1" customWidth="1"/>
    <col min="1796" max="1796" width="12.28515625" style="25" bestFit="1" customWidth="1"/>
    <col min="1797" max="1797" width="10.5703125" style="25" bestFit="1" customWidth="1"/>
    <col min="1798" max="1799" width="9.140625" style="25"/>
    <col min="1800" max="1800" width="15.85546875" style="25" customWidth="1"/>
    <col min="1801" max="2048" width="9.140625" style="25"/>
    <col min="2049" max="2049" width="32.140625" style="25" bestFit="1" customWidth="1"/>
    <col min="2050" max="2050" width="21.42578125" style="25" bestFit="1" customWidth="1"/>
    <col min="2051" max="2051" width="11.5703125" style="25" bestFit="1" customWidth="1"/>
    <col min="2052" max="2052" width="12.28515625" style="25" bestFit="1" customWidth="1"/>
    <col min="2053" max="2053" width="10.5703125" style="25" bestFit="1" customWidth="1"/>
    <col min="2054" max="2055" width="9.140625" style="25"/>
    <col min="2056" max="2056" width="15.85546875" style="25" customWidth="1"/>
    <col min="2057" max="2304" width="9.140625" style="25"/>
    <col min="2305" max="2305" width="32.140625" style="25" bestFit="1" customWidth="1"/>
    <col min="2306" max="2306" width="21.42578125" style="25" bestFit="1" customWidth="1"/>
    <col min="2307" max="2307" width="11.5703125" style="25" bestFit="1" customWidth="1"/>
    <col min="2308" max="2308" width="12.28515625" style="25" bestFit="1" customWidth="1"/>
    <col min="2309" max="2309" width="10.5703125" style="25" bestFit="1" customWidth="1"/>
    <col min="2310" max="2311" width="9.140625" style="25"/>
    <col min="2312" max="2312" width="15.85546875" style="25" customWidth="1"/>
    <col min="2313" max="2560" width="9.140625" style="25"/>
    <col min="2561" max="2561" width="32.140625" style="25" bestFit="1" customWidth="1"/>
    <col min="2562" max="2562" width="21.42578125" style="25" bestFit="1" customWidth="1"/>
    <col min="2563" max="2563" width="11.5703125" style="25" bestFit="1" customWidth="1"/>
    <col min="2564" max="2564" width="12.28515625" style="25" bestFit="1" customWidth="1"/>
    <col min="2565" max="2565" width="10.5703125" style="25" bestFit="1" customWidth="1"/>
    <col min="2566" max="2567" width="9.140625" style="25"/>
    <col min="2568" max="2568" width="15.85546875" style="25" customWidth="1"/>
    <col min="2569" max="2816" width="9.140625" style="25"/>
    <col min="2817" max="2817" width="32.140625" style="25" bestFit="1" customWidth="1"/>
    <col min="2818" max="2818" width="21.42578125" style="25" bestFit="1" customWidth="1"/>
    <col min="2819" max="2819" width="11.5703125" style="25" bestFit="1" customWidth="1"/>
    <col min="2820" max="2820" width="12.28515625" style="25" bestFit="1" customWidth="1"/>
    <col min="2821" max="2821" width="10.5703125" style="25" bestFit="1" customWidth="1"/>
    <col min="2822" max="2823" width="9.140625" style="25"/>
    <col min="2824" max="2824" width="15.85546875" style="25" customWidth="1"/>
    <col min="2825" max="3072" width="9.140625" style="25"/>
    <col min="3073" max="3073" width="32.140625" style="25" bestFit="1" customWidth="1"/>
    <col min="3074" max="3074" width="21.42578125" style="25" bestFit="1" customWidth="1"/>
    <col min="3075" max="3075" width="11.5703125" style="25" bestFit="1" customWidth="1"/>
    <col min="3076" max="3076" width="12.28515625" style="25" bestFit="1" customWidth="1"/>
    <col min="3077" max="3077" width="10.5703125" style="25" bestFit="1" customWidth="1"/>
    <col min="3078" max="3079" width="9.140625" style="25"/>
    <col min="3080" max="3080" width="15.85546875" style="25" customWidth="1"/>
    <col min="3081" max="3328" width="9.140625" style="25"/>
    <col min="3329" max="3329" width="32.140625" style="25" bestFit="1" customWidth="1"/>
    <col min="3330" max="3330" width="21.42578125" style="25" bestFit="1" customWidth="1"/>
    <col min="3331" max="3331" width="11.5703125" style="25" bestFit="1" customWidth="1"/>
    <col min="3332" max="3332" width="12.28515625" style="25" bestFit="1" customWidth="1"/>
    <col min="3333" max="3333" width="10.5703125" style="25" bestFit="1" customWidth="1"/>
    <col min="3334" max="3335" width="9.140625" style="25"/>
    <col min="3336" max="3336" width="15.85546875" style="25" customWidth="1"/>
    <col min="3337" max="3584" width="9.140625" style="25"/>
    <col min="3585" max="3585" width="32.140625" style="25" bestFit="1" customWidth="1"/>
    <col min="3586" max="3586" width="21.42578125" style="25" bestFit="1" customWidth="1"/>
    <col min="3587" max="3587" width="11.5703125" style="25" bestFit="1" customWidth="1"/>
    <col min="3588" max="3588" width="12.28515625" style="25" bestFit="1" customWidth="1"/>
    <col min="3589" max="3589" width="10.5703125" style="25" bestFit="1" customWidth="1"/>
    <col min="3590" max="3591" width="9.140625" style="25"/>
    <col min="3592" max="3592" width="15.85546875" style="25" customWidth="1"/>
    <col min="3593" max="3840" width="9.140625" style="25"/>
    <col min="3841" max="3841" width="32.140625" style="25" bestFit="1" customWidth="1"/>
    <col min="3842" max="3842" width="21.42578125" style="25" bestFit="1" customWidth="1"/>
    <col min="3843" max="3843" width="11.5703125" style="25" bestFit="1" customWidth="1"/>
    <col min="3844" max="3844" width="12.28515625" style="25" bestFit="1" customWidth="1"/>
    <col min="3845" max="3845" width="10.5703125" style="25" bestFit="1" customWidth="1"/>
    <col min="3846" max="3847" width="9.140625" style="25"/>
    <col min="3848" max="3848" width="15.85546875" style="25" customWidth="1"/>
    <col min="3849" max="4096" width="9.140625" style="25"/>
    <col min="4097" max="4097" width="32.140625" style="25" bestFit="1" customWidth="1"/>
    <col min="4098" max="4098" width="21.42578125" style="25" bestFit="1" customWidth="1"/>
    <col min="4099" max="4099" width="11.5703125" style="25" bestFit="1" customWidth="1"/>
    <col min="4100" max="4100" width="12.28515625" style="25" bestFit="1" customWidth="1"/>
    <col min="4101" max="4101" width="10.5703125" style="25" bestFit="1" customWidth="1"/>
    <col min="4102" max="4103" width="9.140625" style="25"/>
    <col min="4104" max="4104" width="15.85546875" style="25" customWidth="1"/>
    <col min="4105" max="4352" width="9.140625" style="25"/>
    <col min="4353" max="4353" width="32.140625" style="25" bestFit="1" customWidth="1"/>
    <col min="4354" max="4354" width="21.42578125" style="25" bestFit="1" customWidth="1"/>
    <col min="4355" max="4355" width="11.5703125" style="25" bestFit="1" customWidth="1"/>
    <col min="4356" max="4356" width="12.28515625" style="25" bestFit="1" customWidth="1"/>
    <col min="4357" max="4357" width="10.5703125" style="25" bestFit="1" customWidth="1"/>
    <col min="4358" max="4359" width="9.140625" style="25"/>
    <col min="4360" max="4360" width="15.85546875" style="25" customWidth="1"/>
    <col min="4361" max="4608" width="9.140625" style="25"/>
    <col min="4609" max="4609" width="32.140625" style="25" bestFit="1" customWidth="1"/>
    <col min="4610" max="4610" width="21.42578125" style="25" bestFit="1" customWidth="1"/>
    <col min="4611" max="4611" width="11.5703125" style="25" bestFit="1" customWidth="1"/>
    <col min="4612" max="4612" width="12.28515625" style="25" bestFit="1" customWidth="1"/>
    <col min="4613" max="4613" width="10.5703125" style="25" bestFit="1" customWidth="1"/>
    <col min="4614" max="4615" width="9.140625" style="25"/>
    <col min="4616" max="4616" width="15.85546875" style="25" customWidth="1"/>
    <col min="4617" max="4864" width="9.140625" style="25"/>
    <col min="4865" max="4865" width="32.140625" style="25" bestFit="1" customWidth="1"/>
    <col min="4866" max="4866" width="21.42578125" style="25" bestFit="1" customWidth="1"/>
    <col min="4867" max="4867" width="11.5703125" style="25" bestFit="1" customWidth="1"/>
    <col min="4868" max="4868" width="12.28515625" style="25" bestFit="1" customWidth="1"/>
    <col min="4869" max="4869" width="10.5703125" style="25" bestFit="1" customWidth="1"/>
    <col min="4870" max="4871" width="9.140625" style="25"/>
    <col min="4872" max="4872" width="15.85546875" style="25" customWidth="1"/>
    <col min="4873" max="5120" width="9.140625" style="25"/>
    <col min="5121" max="5121" width="32.140625" style="25" bestFit="1" customWidth="1"/>
    <col min="5122" max="5122" width="21.42578125" style="25" bestFit="1" customWidth="1"/>
    <col min="5123" max="5123" width="11.5703125" style="25" bestFit="1" customWidth="1"/>
    <col min="5124" max="5124" width="12.28515625" style="25" bestFit="1" customWidth="1"/>
    <col min="5125" max="5125" width="10.5703125" style="25" bestFit="1" customWidth="1"/>
    <col min="5126" max="5127" width="9.140625" style="25"/>
    <col min="5128" max="5128" width="15.85546875" style="25" customWidth="1"/>
    <col min="5129" max="5376" width="9.140625" style="25"/>
    <col min="5377" max="5377" width="32.140625" style="25" bestFit="1" customWidth="1"/>
    <col min="5378" max="5378" width="21.42578125" style="25" bestFit="1" customWidth="1"/>
    <col min="5379" max="5379" width="11.5703125" style="25" bestFit="1" customWidth="1"/>
    <col min="5380" max="5380" width="12.28515625" style="25" bestFit="1" customWidth="1"/>
    <col min="5381" max="5381" width="10.5703125" style="25" bestFit="1" customWidth="1"/>
    <col min="5382" max="5383" width="9.140625" style="25"/>
    <col min="5384" max="5384" width="15.85546875" style="25" customWidth="1"/>
    <col min="5385" max="5632" width="9.140625" style="25"/>
    <col min="5633" max="5633" width="32.140625" style="25" bestFit="1" customWidth="1"/>
    <col min="5634" max="5634" width="21.42578125" style="25" bestFit="1" customWidth="1"/>
    <col min="5635" max="5635" width="11.5703125" style="25" bestFit="1" customWidth="1"/>
    <col min="5636" max="5636" width="12.28515625" style="25" bestFit="1" customWidth="1"/>
    <col min="5637" max="5637" width="10.5703125" style="25" bestFit="1" customWidth="1"/>
    <col min="5638" max="5639" width="9.140625" style="25"/>
    <col min="5640" max="5640" width="15.85546875" style="25" customWidth="1"/>
    <col min="5641" max="5888" width="9.140625" style="25"/>
    <col min="5889" max="5889" width="32.140625" style="25" bestFit="1" customWidth="1"/>
    <col min="5890" max="5890" width="21.42578125" style="25" bestFit="1" customWidth="1"/>
    <col min="5891" max="5891" width="11.5703125" style="25" bestFit="1" customWidth="1"/>
    <col min="5892" max="5892" width="12.28515625" style="25" bestFit="1" customWidth="1"/>
    <col min="5893" max="5893" width="10.5703125" style="25" bestFit="1" customWidth="1"/>
    <col min="5894" max="5895" width="9.140625" style="25"/>
    <col min="5896" max="5896" width="15.85546875" style="25" customWidth="1"/>
    <col min="5897" max="6144" width="9.140625" style="25"/>
    <col min="6145" max="6145" width="32.140625" style="25" bestFit="1" customWidth="1"/>
    <col min="6146" max="6146" width="21.42578125" style="25" bestFit="1" customWidth="1"/>
    <col min="6147" max="6147" width="11.5703125" style="25" bestFit="1" customWidth="1"/>
    <col min="6148" max="6148" width="12.28515625" style="25" bestFit="1" customWidth="1"/>
    <col min="6149" max="6149" width="10.5703125" style="25" bestFit="1" customWidth="1"/>
    <col min="6150" max="6151" width="9.140625" style="25"/>
    <col min="6152" max="6152" width="15.85546875" style="25" customWidth="1"/>
    <col min="6153" max="6400" width="9.140625" style="25"/>
    <col min="6401" max="6401" width="32.140625" style="25" bestFit="1" customWidth="1"/>
    <col min="6402" max="6402" width="21.42578125" style="25" bestFit="1" customWidth="1"/>
    <col min="6403" max="6403" width="11.5703125" style="25" bestFit="1" customWidth="1"/>
    <col min="6404" max="6404" width="12.28515625" style="25" bestFit="1" customWidth="1"/>
    <col min="6405" max="6405" width="10.5703125" style="25" bestFit="1" customWidth="1"/>
    <col min="6406" max="6407" width="9.140625" style="25"/>
    <col min="6408" max="6408" width="15.85546875" style="25" customWidth="1"/>
    <col min="6409" max="6656" width="9.140625" style="25"/>
    <col min="6657" max="6657" width="32.140625" style="25" bestFit="1" customWidth="1"/>
    <col min="6658" max="6658" width="21.42578125" style="25" bestFit="1" customWidth="1"/>
    <col min="6659" max="6659" width="11.5703125" style="25" bestFit="1" customWidth="1"/>
    <col min="6660" max="6660" width="12.28515625" style="25" bestFit="1" customWidth="1"/>
    <col min="6661" max="6661" width="10.5703125" style="25" bestFit="1" customWidth="1"/>
    <col min="6662" max="6663" width="9.140625" style="25"/>
    <col min="6664" max="6664" width="15.85546875" style="25" customWidth="1"/>
    <col min="6665" max="6912" width="9.140625" style="25"/>
    <col min="6913" max="6913" width="32.140625" style="25" bestFit="1" customWidth="1"/>
    <col min="6914" max="6914" width="21.42578125" style="25" bestFit="1" customWidth="1"/>
    <col min="6915" max="6915" width="11.5703125" style="25" bestFit="1" customWidth="1"/>
    <col min="6916" max="6916" width="12.28515625" style="25" bestFit="1" customWidth="1"/>
    <col min="6917" max="6917" width="10.5703125" style="25" bestFit="1" customWidth="1"/>
    <col min="6918" max="6919" width="9.140625" style="25"/>
    <col min="6920" max="6920" width="15.85546875" style="25" customWidth="1"/>
    <col min="6921" max="7168" width="9.140625" style="25"/>
    <col min="7169" max="7169" width="32.140625" style="25" bestFit="1" customWidth="1"/>
    <col min="7170" max="7170" width="21.42578125" style="25" bestFit="1" customWidth="1"/>
    <col min="7171" max="7171" width="11.5703125" style="25" bestFit="1" customWidth="1"/>
    <col min="7172" max="7172" width="12.28515625" style="25" bestFit="1" customWidth="1"/>
    <col min="7173" max="7173" width="10.5703125" style="25" bestFit="1" customWidth="1"/>
    <col min="7174" max="7175" width="9.140625" style="25"/>
    <col min="7176" max="7176" width="15.85546875" style="25" customWidth="1"/>
    <col min="7177" max="7424" width="9.140625" style="25"/>
    <col min="7425" max="7425" width="32.140625" style="25" bestFit="1" customWidth="1"/>
    <col min="7426" max="7426" width="21.42578125" style="25" bestFit="1" customWidth="1"/>
    <col min="7427" max="7427" width="11.5703125" style="25" bestFit="1" customWidth="1"/>
    <col min="7428" max="7428" width="12.28515625" style="25" bestFit="1" customWidth="1"/>
    <col min="7429" max="7429" width="10.5703125" style="25" bestFit="1" customWidth="1"/>
    <col min="7430" max="7431" width="9.140625" style="25"/>
    <col min="7432" max="7432" width="15.85546875" style="25" customWidth="1"/>
    <col min="7433" max="7680" width="9.140625" style="25"/>
    <col min="7681" max="7681" width="32.140625" style="25" bestFit="1" customWidth="1"/>
    <col min="7682" max="7682" width="21.42578125" style="25" bestFit="1" customWidth="1"/>
    <col min="7683" max="7683" width="11.5703125" style="25" bestFit="1" customWidth="1"/>
    <col min="7684" max="7684" width="12.28515625" style="25" bestFit="1" customWidth="1"/>
    <col min="7685" max="7685" width="10.5703125" style="25" bestFit="1" customWidth="1"/>
    <col min="7686" max="7687" width="9.140625" style="25"/>
    <col min="7688" max="7688" width="15.85546875" style="25" customWidth="1"/>
    <col min="7689" max="7936" width="9.140625" style="25"/>
    <col min="7937" max="7937" width="32.140625" style="25" bestFit="1" customWidth="1"/>
    <col min="7938" max="7938" width="21.42578125" style="25" bestFit="1" customWidth="1"/>
    <col min="7939" max="7939" width="11.5703125" style="25" bestFit="1" customWidth="1"/>
    <col min="7940" max="7940" width="12.28515625" style="25" bestFit="1" customWidth="1"/>
    <col min="7941" max="7941" width="10.5703125" style="25" bestFit="1" customWidth="1"/>
    <col min="7942" max="7943" width="9.140625" style="25"/>
    <col min="7944" max="7944" width="15.85546875" style="25" customWidth="1"/>
    <col min="7945" max="8192" width="9.140625" style="25"/>
    <col min="8193" max="8193" width="32.140625" style="25" bestFit="1" customWidth="1"/>
    <col min="8194" max="8194" width="21.42578125" style="25" bestFit="1" customWidth="1"/>
    <col min="8195" max="8195" width="11.5703125" style="25" bestFit="1" customWidth="1"/>
    <col min="8196" max="8196" width="12.28515625" style="25" bestFit="1" customWidth="1"/>
    <col min="8197" max="8197" width="10.5703125" style="25" bestFit="1" customWidth="1"/>
    <col min="8198" max="8199" width="9.140625" style="25"/>
    <col min="8200" max="8200" width="15.85546875" style="25" customWidth="1"/>
    <col min="8201" max="8448" width="9.140625" style="25"/>
    <col min="8449" max="8449" width="32.140625" style="25" bestFit="1" customWidth="1"/>
    <col min="8450" max="8450" width="21.42578125" style="25" bestFit="1" customWidth="1"/>
    <col min="8451" max="8451" width="11.5703125" style="25" bestFit="1" customWidth="1"/>
    <col min="8452" max="8452" width="12.28515625" style="25" bestFit="1" customWidth="1"/>
    <col min="8453" max="8453" width="10.5703125" style="25" bestFit="1" customWidth="1"/>
    <col min="8454" max="8455" width="9.140625" style="25"/>
    <col min="8456" max="8456" width="15.85546875" style="25" customWidth="1"/>
    <col min="8457" max="8704" width="9.140625" style="25"/>
    <col min="8705" max="8705" width="32.140625" style="25" bestFit="1" customWidth="1"/>
    <col min="8706" max="8706" width="21.42578125" style="25" bestFit="1" customWidth="1"/>
    <col min="8707" max="8707" width="11.5703125" style="25" bestFit="1" customWidth="1"/>
    <col min="8708" max="8708" width="12.28515625" style="25" bestFit="1" customWidth="1"/>
    <col min="8709" max="8709" width="10.5703125" style="25" bestFit="1" customWidth="1"/>
    <col min="8710" max="8711" width="9.140625" style="25"/>
    <col min="8712" max="8712" width="15.85546875" style="25" customWidth="1"/>
    <col min="8713" max="8960" width="9.140625" style="25"/>
    <col min="8961" max="8961" width="32.140625" style="25" bestFit="1" customWidth="1"/>
    <col min="8962" max="8962" width="21.42578125" style="25" bestFit="1" customWidth="1"/>
    <col min="8963" max="8963" width="11.5703125" style="25" bestFit="1" customWidth="1"/>
    <col min="8964" max="8964" width="12.28515625" style="25" bestFit="1" customWidth="1"/>
    <col min="8965" max="8965" width="10.5703125" style="25" bestFit="1" customWidth="1"/>
    <col min="8966" max="8967" width="9.140625" style="25"/>
    <col min="8968" max="8968" width="15.85546875" style="25" customWidth="1"/>
    <col min="8969" max="9216" width="9.140625" style="25"/>
    <col min="9217" max="9217" width="32.140625" style="25" bestFit="1" customWidth="1"/>
    <col min="9218" max="9218" width="21.42578125" style="25" bestFit="1" customWidth="1"/>
    <col min="9219" max="9219" width="11.5703125" style="25" bestFit="1" customWidth="1"/>
    <col min="9220" max="9220" width="12.28515625" style="25" bestFit="1" customWidth="1"/>
    <col min="9221" max="9221" width="10.5703125" style="25" bestFit="1" customWidth="1"/>
    <col min="9222" max="9223" width="9.140625" style="25"/>
    <col min="9224" max="9224" width="15.85546875" style="25" customWidth="1"/>
    <col min="9225" max="9472" width="9.140625" style="25"/>
    <col min="9473" max="9473" width="32.140625" style="25" bestFit="1" customWidth="1"/>
    <col min="9474" max="9474" width="21.42578125" style="25" bestFit="1" customWidth="1"/>
    <col min="9475" max="9475" width="11.5703125" style="25" bestFit="1" customWidth="1"/>
    <col min="9476" max="9476" width="12.28515625" style="25" bestFit="1" customWidth="1"/>
    <col min="9477" max="9477" width="10.5703125" style="25" bestFit="1" customWidth="1"/>
    <col min="9478" max="9479" width="9.140625" style="25"/>
    <col min="9480" max="9480" width="15.85546875" style="25" customWidth="1"/>
    <col min="9481" max="9728" width="9.140625" style="25"/>
    <col min="9729" max="9729" width="32.140625" style="25" bestFit="1" customWidth="1"/>
    <col min="9730" max="9730" width="21.42578125" style="25" bestFit="1" customWidth="1"/>
    <col min="9731" max="9731" width="11.5703125" style="25" bestFit="1" customWidth="1"/>
    <col min="9732" max="9732" width="12.28515625" style="25" bestFit="1" customWidth="1"/>
    <col min="9733" max="9733" width="10.5703125" style="25" bestFit="1" customWidth="1"/>
    <col min="9734" max="9735" width="9.140625" style="25"/>
    <col min="9736" max="9736" width="15.85546875" style="25" customWidth="1"/>
    <col min="9737" max="9984" width="9.140625" style="25"/>
    <col min="9985" max="9985" width="32.140625" style="25" bestFit="1" customWidth="1"/>
    <col min="9986" max="9986" width="21.42578125" style="25" bestFit="1" customWidth="1"/>
    <col min="9987" max="9987" width="11.5703125" style="25" bestFit="1" customWidth="1"/>
    <col min="9988" max="9988" width="12.28515625" style="25" bestFit="1" customWidth="1"/>
    <col min="9989" max="9989" width="10.5703125" style="25" bestFit="1" customWidth="1"/>
    <col min="9990" max="9991" width="9.140625" style="25"/>
    <col min="9992" max="9992" width="15.85546875" style="25" customWidth="1"/>
    <col min="9993" max="10240" width="9.140625" style="25"/>
    <col min="10241" max="10241" width="32.140625" style="25" bestFit="1" customWidth="1"/>
    <col min="10242" max="10242" width="21.42578125" style="25" bestFit="1" customWidth="1"/>
    <col min="10243" max="10243" width="11.5703125" style="25" bestFit="1" customWidth="1"/>
    <col min="10244" max="10244" width="12.28515625" style="25" bestFit="1" customWidth="1"/>
    <col min="10245" max="10245" width="10.5703125" style="25" bestFit="1" customWidth="1"/>
    <col min="10246" max="10247" width="9.140625" style="25"/>
    <col min="10248" max="10248" width="15.85546875" style="25" customWidth="1"/>
    <col min="10249" max="10496" width="9.140625" style="25"/>
    <col min="10497" max="10497" width="32.140625" style="25" bestFit="1" customWidth="1"/>
    <col min="10498" max="10498" width="21.42578125" style="25" bestFit="1" customWidth="1"/>
    <col min="10499" max="10499" width="11.5703125" style="25" bestFit="1" customWidth="1"/>
    <col min="10500" max="10500" width="12.28515625" style="25" bestFit="1" customWidth="1"/>
    <col min="10501" max="10501" width="10.5703125" style="25" bestFit="1" customWidth="1"/>
    <col min="10502" max="10503" width="9.140625" style="25"/>
    <col min="10504" max="10504" width="15.85546875" style="25" customWidth="1"/>
    <col min="10505" max="10752" width="9.140625" style="25"/>
    <col min="10753" max="10753" width="32.140625" style="25" bestFit="1" customWidth="1"/>
    <col min="10754" max="10754" width="21.42578125" style="25" bestFit="1" customWidth="1"/>
    <col min="10755" max="10755" width="11.5703125" style="25" bestFit="1" customWidth="1"/>
    <col min="10756" max="10756" width="12.28515625" style="25" bestFit="1" customWidth="1"/>
    <col min="10757" max="10757" width="10.5703125" style="25" bestFit="1" customWidth="1"/>
    <col min="10758" max="10759" width="9.140625" style="25"/>
    <col min="10760" max="10760" width="15.85546875" style="25" customWidth="1"/>
    <col min="10761" max="11008" width="9.140625" style="25"/>
    <col min="11009" max="11009" width="32.140625" style="25" bestFit="1" customWidth="1"/>
    <col min="11010" max="11010" width="21.42578125" style="25" bestFit="1" customWidth="1"/>
    <col min="11011" max="11011" width="11.5703125" style="25" bestFit="1" customWidth="1"/>
    <col min="11012" max="11012" width="12.28515625" style="25" bestFit="1" customWidth="1"/>
    <col min="11013" max="11013" width="10.5703125" style="25" bestFit="1" customWidth="1"/>
    <col min="11014" max="11015" width="9.140625" style="25"/>
    <col min="11016" max="11016" width="15.85546875" style="25" customWidth="1"/>
    <col min="11017" max="11264" width="9.140625" style="25"/>
    <col min="11265" max="11265" width="32.140625" style="25" bestFit="1" customWidth="1"/>
    <col min="11266" max="11266" width="21.42578125" style="25" bestFit="1" customWidth="1"/>
    <col min="11267" max="11267" width="11.5703125" style="25" bestFit="1" customWidth="1"/>
    <col min="11268" max="11268" width="12.28515625" style="25" bestFit="1" customWidth="1"/>
    <col min="11269" max="11269" width="10.5703125" style="25" bestFit="1" customWidth="1"/>
    <col min="11270" max="11271" width="9.140625" style="25"/>
    <col min="11272" max="11272" width="15.85546875" style="25" customWidth="1"/>
    <col min="11273" max="11520" width="9.140625" style="25"/>
    <col min="11521" max="11521" width="32.140625" style="25" bestFit="1" customWidth="1"/>
    <col min="11522" max="11522" width="21.42578125" style="25" bestFit="1" customWidth="1"/>
    <col min="11523" max="11523" width="11.5703125" style="25" bestFit="1" customWidth="1"/>
    <col min="11524" max="11524" width="12.28515625" style="25" bestFit="1" customWidth="1"/>
    <col min="11525" max="11525" width="10.5703125" style="25" bestFit="1" customWidth="1"/>
    <col min="11526" max="11527" width="9.140625" style="25"/>
    <col min="11528" max="11528" width="15.85546875" style="25" customWidth="1"/>
    <col min="11529" max="11776" width="9.140625" style="25"/>
    <col min="11777" max="11777" width="32.140625" style="25" bestFit="1" customWidth="1"/>
    <col min="11778" max="11778" width="21.42578125" style="25" bestFit="1" customWidth="1"/>
    <col min="11779" max="11779" width="11.5703125" style="25" bestFit="1" customWidth="1"/>
    <col min="11780" max="11780" width="12.28515625" style="25" bestFit="1" customWidth="1"/>
    <col min="11781" max="11781" width="10.5703125" style="25" bestFit="1" customWidth="1"/>
    <col min="11782" max="11783" width="9.140625" style="25"/>
    <col min="11784" max="11784" width="15.85546875" style="25" customWidth="1"/>
    <col min="11785" max="12032" width="9.140625" style="25"/>
    <col min="12033" max="12033" width="32.140625" style="25" bestFit="1" customWidth="1"/>
    <col min="12034" max="12034" width="21.42578125" style="25" bestFit="1" customWidth="1"/>
    <col min="12035" max="12035" width="11.5703125" style="25" bestFit="1" customWidth="1"/>
    <col min="12036" max="12036" width="12.28515625" style="25" bestFit="1" customWidth="1"/>
    <col min="12037" max="12037" width="10.5703125" style="25" bestFit="1" customWidth="1"/>
    <col min="12038" max="12039" width="9.140625" style="25"/>
    <col min="12040" max="12040" width="15.85546875" style="25" customWidth="1"/>
    <col min="12041" max="12288" width="9.140625" style="25"/>
    <col min="12289" max="12289" width="32.140625" style="25" bestFit="1" customWidth="1"/>
    <col min="12290" max="12290" width="21.42578125" style="25" bestFit="1" customWidth="1"/>
    <col min="12291" max="12291" width="11.5703125" style="25" bestFit="1" customWidth="1"/>
    <col min="12292" max="12292" width="12.28515625" style="25" bestFit="1" customWidth="1"/>
    <col min="12293" max="12293" width="10.5703125" style="25" bestFit="1" customWidth="1"/>
    <col min="12294" max="12295" width="9.140625" style="25"/>
    <col min="12296" max="12296" width="15.85546875" style="25" customWidth="1"/>
    <col min="12297" max="12544" width="9.140625" style="25"/>
    <col min="12545" max="12545" width="32.140625" style="25" bestFit="1" customWidth="1"/>
    <col min="12546" max="12546" width="21.42578125" style="25" bestFit="1" customWidth="1"/>
    <col min="12547" max="12547" width="11.5703125" style="25" bestFit="1" customWidth="1"/>
    <col min="12548" max="12548" width="12.28515625" style="25" bestFit="1" customWidth="1"/>
    <col min="12549" max="12549" width="10.5703125" style="25" bestFit="1" customWidth="1"/>
    <col min="12550" max="12551" width="9.140625" style="25"/>
    <col min="12552" max="12552" width="15.85546875" style="25" customWidth="1"/>
    <col min="12553" max="12800" width="9.140625" style="25"/>
    <col min="12801" max="12801" width="32.140625" style="25" bestFit="1" customWidth="1"/>
    <col min="12802" max="12802" width="21.42578125" style="25" bestFit="1" customWidth="1"/>
    <col min="12803" max="12803" width="11.5703125" style="25" bestFit="1" customWidth="1"/>
    <col min="12804" max="12804" width="12.28515625" style="25" bestFit="1" customWidth="1"/>
    <col min="12805" max="12805" width="10.5703125" style="25" bestFit="1" customWidth="1"/>
    <col min="12806" max="12807" width="9.140625" style="25"/>
    <col min="12808" max="12808" width="15.85546875" style="25" customWidth="1"/>
    <col min="12809" max="13056" width="9.140625" style="25"/>
    <col min="13057" max="13057" width="32.140625" style="25" bestFit="1" customWidth="1"/>
    <col min="13058" max="13058" width="21.42578125" style="25" bestFit="1" customWidth="1"/>
    <col min="13059" max="13059" width="11.5703125" style="25" bestFit="1" customWidth="1"/>
    <col min="13060" max="13060" width="12.28515625" style="25" bestFit="1" customWidth="1"/>
    <col min="13061" max="13061" width="10.5703125" style="25" bestFit="1" customWidth="1"/>
    <col min="13062" max="13063" width="9.140625" style="25"/>
    <col min="13064" max="13064" width="15.85546875" style="25" customWidth="1"/>
    <col min="13065" max="13312" width="9.140625" style="25"/>
    <col min="13313" max="13313" width="32.140625" style="25" bestFit="1" customWidth="1"/>
    <col min="13314" max="13314" width="21.42578125" style="25" bestFit="1" customWidth="1"/>
    <col min="13315" max="13315" width="11.5703125" style="25" bestFit="1" customWidth="1"/>
    <col min="13316" max="13316" width="12.28515625" style="25" bestFit="1" customWidth="1"/>
    <col min="13317" max="13317" width="10.5703125" style="25" bestFit="1" customWidth="1"/>
    <col min="13318" max="13319" width="9.140625" style="25"/>
    <col min="13320" max="13320" width="15.85546875" style="25" customWidth="1"/>
    <col min="13321" max="13568" width="9.140625" style="25"/>
    <col min="13569" max="13569" width="32.140625" style="25" bestFit="1" customWidth="1"/>
    <col min="13570" max="13570" width="21.42578125" style="25" bestFit="1" customWidth="1"/>
    <col min="13571" max="13571" width="11.5703125" style="25" bestFit="1" customWidth="1"/>
    <col min="13572" max="13572" width="12.28515625" style="25" bestFit="1" customWidth="1"/>
    <col min="13573" max="13573" width="10.5703125" style="25" bestFit="1" customWidth="1"/>
    <col min="13574" max="13575" width="9.140625" style="25"/>
    <col min="13576" max="13576" width="15.85546875" style="25" customWidth="1"/>
    <col min="13577" max="13824" width="9.140625" style="25"/>
    <col min="13825" max="13825" width="32.140625" style="25" bestFit="1" customWidth="1"/>
    <col min="13826" max="13826" width="21.42578125" style="25" bestFit="1" customWidth="1"/>
    <col min="13827" max="13827" width="11.5703125" style="25" bestFit="1" customWidth="1"/>
    <col min="13828" max="13828" width="12.28515625" style="25" bestFit="1" customWidth="1"/>
    <col min="13829" max="13829" width="10.5703125" style="25" bestFit="1" customWidth="1"/>
    <col min="13830" max="13831" width="9.140625" style="25"/>
    <col min="13832" max="13832" width="15.85546875" style="25" customWidth="1"/>
    <col min="13833" max="14080" width="9.140625" style="25"/>
    <col min="14081" max="14081" width="32.140625" style="25" bestFit="1" customWidth="1"/>
    <col min="14082" max="14082" width="21.42578125" style="25" bestFit="1" customWidth="1"/>
    <col min="14083" max="14083" width="11.5703125" style="25" bestFit="1" customWidth="1"/>
    <col min="14084" max="14084" width="12.28515625" style="25" bestFit="1" customWidth="1"/>
    <col min="14085" max="14085" width="10.5703125" style="25" bestFit="1" customWidth="1"/>
    <col min="14086" max="14087" width="9.140625" style="25"/>
    <col min="14088" max="14088" width="15.85546875" style="25" customWidth="1"/>
    <col min="14089" max="14336" width="9.140625" style="25"/>
    <col min="14337" max="14337" width="32.140625" style="25" bestFit="1" customWidth="1"/>
    <col min="14338" max="14338" width="21.42578125" style="25" bestFit="1" customWidth="1"/>
    <col min="14339" max="14339" width="11.5703125" style="25" bestFit="1" customWidth="1"/>
    <col min="14340" max="14340" width="12.28515625" style="25" bestFit="1" customWidth="1"/>
    <col min="14341" max="14341" width="10.5703125" style="25" bestFit="1" customWidth="1"/>
    <col min="14342" max="14343" width="9.140625" style="25"/>
    <col min="14344" max="14344" width="15.85546875" style="25" customWidth="1"/>
    <col min="14345" max="14592" width="9.140625" style="25"/>
    <col min="14593" max="14593" width="32.140625" style="25" bestFit="1" customWidth="1"/>
    <col min="14594" max="14594" width="21.42578125" style="25" bestFit="1" customWidth="1"/>
    <col min="14595" max="14595" width="11.5703125" style="25" bestFit="1" customWidth="1"/>
    <col min="14596" max="14596" width="12.28515625" style="25" bestFit="1" customWidth="1"/>
    <col min="14597" max="14597" width="10.5703125" style="25" bestFit="1" customWidth="1"/>
    <col min="14598" max="14599" width="9.140625" style="25"/>
    <col min="14600" max="14600" width="15.85546875" style="25" customWidth="1"/>
    <col min="14601" max="14848" width="9.140625" style="25"/>
    <col min="14849" max="14849" width="32.140625" style="25" bestFit="1" customWidth="1"/>
    <col min="14850" max="14850" width="21.42578125" style="25" bestFit="1" customWidth="1"/>
    <col min="14851" max="14851" width="11.5703125" style="25" bestFit="1" customWidth="1"/>
    <col min="14852" max="14852" width="12.28515625" style="25" bestFit="1" customWidth="1"/>
    <col min="14853" max="14853" width="10.5703125" style="25" bestFit="1" customWidth="1"/>
    <col min="14854" max="14855" width="9.140625" style="25"/>
    <col min="14856" max="14856" width="15.85546875" style="25" customWidth="1"/>
    <col min="14857" max="15104" width="9.140625" style="25"/>
    <col min="15105" max="15105" width="32.140625" style="25" bestFit="1" customWidth="1"/>
    <col min="15106" max="15106" width="21.42578125" style="25" bestFit="1" customWidth="1"/>
    <col min="15107" max="15107" width="11.5703125" style="25" bestFit="1" customWidth="1"/>
    <col min="15108" max="15108" width="12.28515625" style="25" bestFit="1" customWidth="1"/>
    <col min="15109" max="15109" width="10.5703125" style="25" bestFit="1" customWidth="1"/>
    <col min="15110" max="15111" width="9.140625" style="25"/>
    <col min="15112" max="15112" width="15.85546875" style="25" customWidth="1"/>
    <col min="15113" max="15360" width="9.140625" style="25"/>
    <col min="15361" max="15361" width="32.140625" style="25" bestFit="1" customWidth="1"/>
    <col min="15362" max="15362" width="21.42578125" style="25" bestFit="1" customWidth="1"/>
    <col min="15363" max="15363" width="11.5703125" style="25" bestFit="1" customWidth="1"/>
    <col min="15364" max="15364" width="12.28515625" style="25" bestFit="1" customWidth="1"/>
    <col min="15365" max="15365" width="10.5703125" style="25" bestFit="1" customWidth="1"/>
    <col min="15366" max="15367" width="9.140625" style="25"/>
    <col min="15368" max="15368" width="15.85546875" style="25" customWidth="1"/>
    <col min="15369" max="15616" width="9.140625" style="25"/>
    <col min="15617" max="15617" width="32.140625" style="25" bestFit="1" customWidth="1"/>
    <col min="15618" max="15618" width="21.42578125" style="25" bestFit="1" customWidth="1"/>
    <col min="15619" max="15619" width="11.5703125" style="25" bestFit="1" customWidth="1"/>
    <col min="15620" max="15620" width="12.28515625" style="25" bestFit="1" customWidth="1"/>
    <col min="15621" max="15621" width="10.5703125" style="25" bestFit="1" customWidth="1"/>
    <col min="15622" max="15623" width="9.140625" style="25"/>
    <col min="15624" max="15624" width="15.85546875" style="25" customWidth="1"/>
    <col min="15625" max="15872" width="9.140625" style="25"/>
    <col min="15873" max="15873" width="32.140625" style="25" bestFit="1" customWidth="1"/>
    <col min="15874" max="15874" width="21.42578125" style="25" bestFit="1" customWidth="1"/>
    <col min="15875" max="15875" width="11.5703125" style="25" bestFit="1" customWidth="1"/>
    <col min="15876" max="15876" width="12.28515625" style="25" bestFit="1" customWidth="1"/>
    <col min="15877" max="15877" width="10.5703125" style="25" bestFit="1" customWidth="1"/>
    <col min="15878" max="15879" width="9.140625" style="25"/>
    <col min="15880" max="15880" width="15.85546875" style="25" customWidth="1"/>
    <col min="15881" max="16128" width="9.140625" style="25"/>
    <col min="16129" max="16129" width="32.140625" style="25" bestFit="1" customWidth="1"/>
    <col min="16130" max="16130" width="21.42578125" style="25" bestFit="1" customWidth="1"/>
    <col min="16131" max="16131" width="11.5703125" style="25" bestFit="1" customWidth="1"/>
    <col min="16132" max="16132" width="12.28515625" style="25" bestFit="1" customWidth="1"/>
    <col min="16133" max="16133" width="10.5703125" style="25" bestFit="1" customWidth="1"/>
    <col min="16134" max="16135" width="9.140625" style="25"/>
    <col min="16136" max="16136" width="15.85546875" style="25" customWidth="1"/>
    <col min="16137" max="16384" width="9.140625" style="25"/>
  </cols>
  <sheetData>
    <row r="3" spans="1:8" s="38" customFormat="1" x14ac:dyDescent="0.25">
      <c r="A3" s="46" t="s">
        <v>27</v>
      </c>
      <c r="B3" s="47"/>
      <c r="C3" s="47"/>
      <c r="D3" s="47"/>
      <c r="E3" s="47"/>
      <c r="F3" s="47"/>
      <c r="G3" s="47"/>
    </row>
    <row r="4" spans="1:8" s="38" customFormat="1" x14ac:dyDescent="0.25">
      <c r="A4" s="48" t="s">
        <v>48</v>
      </c>
      <c r="B4" s="87" t="s">
        <v>109</v>
      </c>
      <c r="F4" s="49"/>
    </row>
    <row r="5" spans="1:8" s="38" customFormat="1" ht="47.25" x14ac:dyDescent="0.25">
      <c r="A5" s="48" t="s">
        <v>98</v>
      </c>
      <c r="B5" s="88" t="s">
        <v>110</v>
      </c>
      <c r="F5" s="49"/>
    </row>
    <row r="6" spans="1:8" s="38" customFormat="1" x14ac:dyDescent="0.25">
      <c r="A6" s="48" t="s">
        <v>99</v>
      </c>
      <c r="B6" s="89">
        <v>42248</v>
      </c>
      <c r="F6" s="49"/>
    </row>
    <row r="7" spans="1:8" s="38" customFormat="1" x14ac:dyDescent="0.25">
      <c r="A7" s="48" t="s">
        <v>100</v>
      </c>
      <c r="B7" s="89">
        <v>43343</v>
      </c>
    </row>
    <row r="8" spans="1:8" s="38" customFormat="1" x14ac:dyDescent="0.25">
      <c r="A8" s="48" t="s">
        <v>49</v>
      </c>
      <c r="B8" s="87" t="s">
        <v>30</v>
      </c>
      <c r="C8" s="49"/>
      <c r="D8" s="49"/>
      <c r="E8" s="49"/>
      <c r="F8" s="49"/>
    </row>
    <row r="9" spans="1:8" s="38" customFormat="1" x14ac:dyDescent="0.25">
      <c r="A9" s="46"/>
      <c r="C9" s="49"/>
      <c r="D9" s="49"/>
      <c r="E9" s="49"/>
      <c r="F9" s="49"/>
    </row>
    <row r="10" spans="1:8" s="38" customFormat="1" x14ac:dyDescent="0.25">
      <c r="A10" s="119" t="s">
        <v>105</v>
      </c>
      <c r="B10" s="119"/>
      <c r="C10" s="49"/>
      <c r="D10" s="49"/>
      <c r="E10" s="49"/>
      <c r="F10" s="49"/>
      <c r="G10" s="49"/>
      <c r="H10" s="49"/>
    </row>
    <row r="11" spans="1:8" s="38" customFormat="1" x14ac:dyDescent="0.25">
      <c r="A11" s="39"/>
      <c r="B11" s="40" t="s">
        <v>16</v>
      </c>
      <c r="C11" s="40" t="s">
        <v>17</v>
      </c>
      <c r="D11" s="40" t="s">
        <v>60</v>
      </c>
      <c r="E11" s="49"/>
      <c r="F11" s="49"/>
    </row>
    <row r="12" spans="1:8" s="38" customFormat="1" x14ac:dyDescent="0.25">
      <c r="A12" s="42">
        <v>1</v>
      </c>
      <c r="B12" s="43" t="s">
        <v>4</v>
      </c>
      <c r="C12" s="64">
        <f>IF(D12=75,ROUNDDOWN($C$30*D12/100,2),ROUND($C$30*D12/100,2))</f>
        <v>371242.86</v>
      </c>
      <c r="D12" s="65">
        <v>75</v>
      </c>
      <c r="E12" s="49"/>
      <c r="F12" s="49"/>
    </row>
    <row r="13" spans="1:8" s="38" customFormat="1" x14ac:dyDescent="0.25">
      <c r="A13" s="42">
        <v>2</v>
      </c>
      <c r="B13" s="43" t="s">
        <v>18</v>
      </c>
      <c r="C13" s="64">
        <f>ROUND($C$30*D13/100,2)</f>
        <v>123747.62</v>
      </c>
      <c r="D13" s="65">
        <v>25</v>
      </c>
      <c r="E13" s="49"/>
      <c r="F13" s="49"/>
    </row>
    <row r="14" spans="1:8" s="38" customFormat="1" x14ac:dyDescent="0.25">
      <c r="A14" s="42">
        <v>3</v>
      </c>
      <c r="B14" s="43" t="s">
        <v>20</v>
      </c>
      <c r="C14" s="64">
        <f>ROUND($C$30*D14/100,2)</f>
        <v>0</v>
      </c>
      <c r="D14" s="65"/>
      <c r="E14" s="49"/>
      <c r="F14" s="49"/>
    </row>
    <row r="15" spans="1:8" s="38" customFormat="1" x14ac:dyDescent="0.25">
      <c r="A15" s="42">
        <v>4</v>
      </c>
      <c r="B15" s="43" t="s">
        <v>19</v>
      </c>
      <c r="C15" s="64">
        <f>ROUND($C$30*D15/100,2)</f>
        <v>0</v>
      </c>
      <c r="D15" s="65"/>
      <c r="E15" s="49"/>
      <c r="F15" s="49"/>
    </row>
    <row r="16" spans="1:8" s="38" customFormat="1" x14ac:dyDescent="0.25">
      <c r="A16" s="42">
        <v>5</v>
      </c>
      <c r="B16" s="43" t="s">
        <v>50</v>
      </c>
      <c r="C16" s="64">
        <f>ROUND($C$30*D16/100,2)</f>
        <v>0</v>
      </c>
      <c r="D16" s="65"/>
      <c r="E16" s="49"/>
      <c r="F16" s="49"/>
    </row>
    <row r="17" spans="1:6" s="38" customFormat="1" x14ac:dyDescent="0.25">
      <c r="A17" s="120" t="s">
        <v>61</v>
      </c>
      <c r="B17" s="121"/>
      <c r="C17" s="50">
        <f>SUM(C12:C16)</f>
        <v>494990.48</v>
      </c>
      <c r="D17" s="50">
        <f>SUM(D12:D16)</f>
        <v>100</v>
      </c>
    </row>
    <row r="18" spans="1:6" s="38" customFormat="1" x14ac:dyDescent="0.25">
      <c r="A18" s="46"/>
      <c r="C18" s="49"/>
      <c r="D18" s="49"/>
      <c r="E18" s="49"/>
      <c r="F18" s="49"/>
    </row>
    <row r="19" spans="1:6" s="38" customFormat="1" x14ac:dyDescent="0.25">
      <c r="A19" s="122" t="s">
        <v>104</v>
      </c>
      <c r="B19" s="122"/>
    </row>
    <row r="20" spans="1:6" s="38" customFormat="1" x14ac:dyDescent="0.25">
      <c r="A20" s="123" t="s">
        <v>31</v>
      </c>
      <c r="B20" s="126"/>
      <c r="C20" s="40" t="s">
        <v>21</v>
      </c>
      <c r="D20" s="51" t="s">
        <v>45</v>
      </c>
      <c r="E20" s="52"/>
    </row>
    <row r="21" spans="1:6" s="38" customFormat="1" x14ac:dyDescent="0.25">
      <c r="A21" s="43" t="s">
        <v>7</v>
      </c>
      <c r="B21" s="43"/>
      <c r="C21" s="64">
        <f>G49</f>
        <v>27632.48</v>
      </c>
      <c r="D21" s="64">
        <f t="shared" ref="D21:D27" si="0">IFERROR((ROUND(C21/$C$28*100,2)),0)</f>
        <v>5.58</v>
      </c>
      <c r="E21" s="53"/>
    </row>
    <row r="22" spans="1:6" s="38" customFormat="1" x14ac:dyDescent="0.25">
      <c r="A22" s="43" t="s">
        <v>9</v>
      </c>
      <c r="B22" s="43"/>
      <c r="C22" s="64">
        <v>0</v>
      </c>
      <c r="D22" s="64">
        <f t="shared" si="0"/>
        <v>0</v>
      </c>
      <c r="E22" s="53"/>
    </row>
    <row r="23" spans="1:6" s="38" customFormat="1" x14ac:dyDescent="0.25">
      <c r="A23" s="43" t="s">
        <v>88</v>
      </c>
      <c r="B23" s="43"/>
      <c r="C23" s="64">
        <f>G53</f>
        <v>466656</v>
      </c>
      <c r="D23" s="64">
        <f t="shared" si="0"/>
        <v>94.28</v>
      </c>
      <c r="E23" s="53"/>
    </row>
    <row r="24" spans="1:6" s="38" customFormat="1" x14ac:dyDescent="0.25">
      <c r="A24" s="43" t="s">
        <v>87</v>
      </c>
      <c r="B24" s="43"/>
      <c r="C24" s="64">
        <f>G61</f>
        <v>0</v>
      </c>
      <c r="D24" s="64">
        <f t="shared" si="0"/>
        <v>0</v>
      </c>
      <c r="E24" s="53"/>
    </row>
    <row r="25" spans="1:6" s="38" customFormat="1" x14ac:dyDescent="0.25">
      <c r="A25" s="43" t="s">
        <v>85</v>
      </c>
      <c r="B25" s="43"/>
      <c r="C25" s="64">
        <v>0</v>
      </c>
      <c r="D25" s="64">
        <f t="shared" si="0"/>
        <v>0</v>
      </c>
      <c r="E25" s="53"/>
    </row>
    <row r="26" spans="1:6" s="38" customFormat="1" ht="15" customHeight="1" x14ac:dyDescent="0.25">
      <c r="A26" s="43" t="s">
        <v>86</v>
      </c>
      <c r="B26" s="43"/>
      <c r="C26" s="64">
        <v>0</v>
      </c>
      <c r="D26" s="64">
        <f t="shared" si="0"/>
        <v>0</v>
      </c>
      <c r="E26" s="53"/>
    </row>
    <row r="27" spans="1:6" s="38" customFormat="1" ht="15" customHeight="1" x14ac:dyDescent="0.25">
      <c r="A27" s="43" t="s">
        <v>90</v>
      </c>
      <c r="B27" s="43"/>
      <c r="C27" s="64">
        <f>G63</f>
        <v>702</v>
      </c>
      <c r="D27" s="64">
        <f t="shared" si="0"/>
        <v>0.14000000000000001</v>
      </c>
      <c r="E27" s="53"/>
    </row>
    <row r="28" spans="1:6" s="38" customFormat="1" x14ac:dyDescent="0.25">
      <c r="A28" s="127" t="s">
        <v>32</v>
      </c>
      <c r="B28" s="128"/>
      <c r="C28" s="66">
        <f>SUM(C21:C27)</f>
        <v>494990.48</v>
      </c>
      <c r="D28" s="66">
        <v>100</v>
      </c>
      <c r="E28" s="53"/>
    </row>
    <row r="29" spans="1:6" s="38" customFormat="1" x14ac:dyDescent="0.25">
      <c r="A29" s="127" t="s">
        <v>33</v>
      </c>
      <c r="B29" s="128"/>
      <c r="C29" s="66">
        <f>G66</f>
        <v>0</v>
      </c>
      <c r="D29" s="66">
        <v>0</v>
      </c>
      <c r="E29" s="53"/>
    </row>
    <row r="30" spans="1:6" s="38" customFormat="1" x14ac:dyDescent="0.25">
      <c r="A30" s="123" t="s">
        <v>34</v>
      </c>
      <c r="B30" s="126"/>
      <c r="C30" s="67">
        <f>SUM(C28:C29)</f>
        <v>494990.48</v>
      </c>
      <c r="D30" s="67">
        <v>100</v>
      </c>
      <c r="E30" s="54"/>
    </row>
    <row r="31" spans="1:6" s="38" customFormat="1" x14ac:dyDescent="0.25"/>
    <row r="32" spans="1:6" s="38" customFormat="1" x14ac:dyDescent="0.25">
      <c r="A32" s="122" t="s">
        <v>94</v>
      </c>
      <c r="B32" s="122"/>
    </row>
    <row r="33" spans="1:7" s="38" customFormat="1" x14ac:dyDescent="0.25">
      <c r="A33" s="40"/>
      <c r="B33" s="40" t="s">
        <v>21</v>
      </c>
      <c r="C33" s="55"/>
    </row>
    <row r="34" spans="1:7" s="38" customFormat="1" x14ac:dyDescent="0.25">
      <c r="A34" s="43" t="s">
        <v>28</v>
      </c>
      <c r="B34" s="68">
        <v>198057.8</v>
      </c>
    </row>
    <row r="35" spans="1:7" s="38" customFormat="1" x14ac:dyDescent="0.25">
      <c r="A35" s="43" t="s">
        <v>29</v>
      </c>
      <c r="B35" s="68"/>
    </row>
    <row r="36" spans="1:7" s="38" customFormat="1" x14ac:dyDescent="0.25">
      <c r="A36" s="43" t="s">
        <v>162</v>
      </c>
      <c r="B36" s="68">
        <v>296932.68</v>
      </c>
    </row>
    <row r="37" spans="1:7" s="38" customFormat="1" x14ac:dyDescent="0.25">
      <c r="A37" s="56" t="s">
        <v>21</v>
      </c>
      <c r="B37" s="102">
        <f>SUM(B34:B36)</f>
        <v>494990.48</v>
      </c>
    </row>
    <row r="38" spans="1:7" s="38" customFormat="1" x14ac:dyDescent="0.25"/>
    <row r="39" spans="1:7" s="38" customFormat="1" x14ac:dyDescent="0.25">
      <c r="A39" s="122" t="s">
        <v>95</v>
      </c>
      <c r="B39" s="122"/>
    </row>
    <row r="40" spans="1:7" s="38" customFormat="1" x14ac:dyDescent="0.25">
      <c r="A40" s="40"/>
      <c r="B40" s="40" t="s">
        <v>21</v>
      </c>
    </row>
    <row r="41" spans="1:7" s="38" customFormat="1" x14ac:dyDescent="0.25">
      <c r="A41" s="43" t="s">
        <v>106</v>
      </c>
      <c r="B41" s="68">
        <v>198057.8</v>
      </c>
    </row>
    <row r="42" spans="1:7" s="38" customFormat="1" ht="47.25" x14ac:dyDescent="0.25">
      <c r="A42" s="86" t="s">
        <v>107</v>
      </c>
      <c r="B42" s="68">
        <v>296932.68</v>
      </c>
    </row>
    <row r="43" spans="1:7" s="38" customFormat="1" x14ac:dyDescent="0.25">
      <c r="A43" s="43" t="s">
        <v>108</v>
      </c>
      <c r="B43" s="68"/>
    </row>
    <row r="44" spans="1:7" s="38" customFormat="1" x14ac:dyDescent="0.25">
      <c r="A44" s="56" t="s">
        <v>21</v>
      </c>
      <c r="B44" s="50">
        <f>SUM(B41:B43)</f>
        <v>494990.48</v>
      </c>
    </row>
    <row r="45" spans="1:7" s="38" customFormat="1" x14ac:dyDescent="0.25">
      <c r="A45" s="53"/>
      <c r="B45" s="81"/>
    </row>
    <row r="46" spans="1:7" s="38" customFormat="1" x14ac:dyDescent="0.25">
      <c r="A46" s="57" t="s">
        <v>103</v>
      </c>
      <c r="B46" s="46"/>
    </row>
    <row r="47" spans="1:7" s="38" customFormat="1" x14ac:dyDescent="0.25">
      <c r="A47" s="40" t="s">
        <v>35</v>
      </c>
      <c r="B47" s="40" t="s">
        <v>3</v>
      </c>
      <c r="C47" s="40" t="s">
        <v>36</v>
      </c>
      <c r="D47" s="40" t="s">
        <v>37</v>
      </c>
      <c r="E47" s="40" t="s">
        <v>43</v>
      </c>
      <c r="F47" s="40" t="s">
        <v>44</v>
      </c>
      <c r="G47" s="51" t="s">
        <v>21</v>
      </c>
    </row>
    <row r="48" spans="1:7" s="38" customFormat="1" x14ac:dyDescent="0.25">
      <c r="A48" s="58" t="s">
        <v>38</v>
      </c>
      <c r="B48" s="59"/>
      <c r="C48" s="59"/>
      <c r="D48" s="59"/>
      <c r="E48" s="59"/>
      <c r="F48" s="59"/>
      <c r="G48" s="59"/>
    </row>
    <row r="49" spans="1:7" s="38" customFormat="1" x14ac:dyDescent="0.25">
      <c r="A49" s="40" t="s">
        <v>39</v>
      </c>
      <c r="B49" s="123" t="s">
        <v>7</v>
      </c>
      <c r="C49" s="124"/>
      <c r="D49" s="124"/>
      <c r="E49" s="124"/>
      <c r="F49" s="125"/>
      <c r="G49" s="67">
        <f>SUM(G50:G52)</f>
        <v>27632.48</v>
      </c>
    </row>
    <row r="50" spans="1:7" s="30" customFormat="1" ht="141.75" x14ac:dyDescent="0.25">
      <c r="A50" s="35" t="s">
        <v>111</v>
      </c>
      <c r="B50" s="90" t="s">
        <v>112</v>
      </c>
      <c r="C50" s="91" t="s">
        <v>113</v>
      </c>
      <c r="D50" s="28" t="s">
        <v>58</v>
      </c>
      <c r="E50" s="28">
        <v>36</v>
      </c>
      <c r="F50" s="28">
        <v>573.66999999999996</v>
      </c>
      <c r="G50" s="68">
        <v>20652.12</v>
      </c>
    </row>
    <row r="51" spans="1:7" s="30" customFormat="1" ht="47.25" x14ac:dyDescent="0.25">
      <c r="A51" s="35" t="s">
        <v>114</v>
      </c>
      <c r="B51" s="92" t="s">
        <v>115</v>
      </c>
      <c r="C51" s="91" t="s">
        <v>142</v>
      </c>
      <c r="D51" s="28" t="s">
        <v>58</v>
      </c>
      <c r="E51" s="28">
        <v>36</v>
      </c>
      <c r="F51" s="94">
        <v>189.31</v>
      </c>
      <c r="G51" s="68">
        <v>6815.16</v>
      </c>
    </row>
    <row r="52" spans="1:7" s="30" customFormat="1" ht="47.25" x14ac:dyDescent="0.25">
      <c r="A52" s="35" t="s">
        <v>116</v>
      </c>
      <c r="B52" s="93" t="s">
        <v>117</v>
      </c>
      <c r="C52" s="91" t="s">
        <v>143</v>
      </c>
      <c r="D52" s="28" t="s">
        <v>58</v>
      </c>
      <c r="E52" s="28">
        <v>36</v>
      </c>
      <c r="F52" s="94">
        <v>4.59</v>
      </c>
      <c r="G52" s="68">
        <v>165.2</v>
      </c>
    </row>
    <row r="53" spans="1:7" s="38" customFormat="1" x14ac:dyDescent="0.25">
      <c r="A53" s="40" t="s">
        <v>8</v>
      </c>
      <c r="B53" s="123" t="s">
        <v>11</v>
      </c>
      <c r="C53" s="124"/>
      <c r="D53" s="124"/>
      <c r="E53" s="124"/>
      <c r="F53" s="125"/>
      <c r="G53" s="67">
        <f>SUM(G54:G60)</f>
        <v>466656</v>
      </c>
    </row>
    <row r="54" spans="1:7" s="30" customFormat="1" ht="126" x14ac:dyDescent="0.25">
      <c r="A54" s="36" t="s">
        <v>118</v>
      </c>
      <c r="B54" s="28" t="s">
        <v>119</v>
      </c>
      <c r="C54" s="90" t="s">
        <v>120</v>
      </c>
      <c r="D54" s="28" t="s">
        <v>40</v>
      </c>
      <c r="E54" s="28">
        <v>1152</v>
      </c>
      <c r="F54" s="28">
        <v>33</v>
      </c>
      <c r="G54" s="68">
        <f>ROUND(E54*F54,2)</f>
        <v>38016</v>
      </c>
    </row>
    <row r="55" spans="1:7" s="30" customFormat="1" ht="157.5" x14ac:dyDescent="0.25">
      <c r="A55" s="36" t="s">
        <v>121</v>
      </c>
      <c r="B55" s="90" t="s">
        <v>122</v>
      </c>
      <c r="C55" s="90" t="s">
        <v>123</v>
      </c>
      <c r="D55" s="28" t="s">
        <v>40</v>
      </c>
      <c r="E55" s="28">
        <v>2016</v>
      </c>
      <c r="F55" s="28">
        <v>25</v>
      </c>
      <c r="G55" s="68">
        <f t="shared" ref="G55:G60" si="1">ROUND(E55*F55,2)</f>
        <v>50400</v>
      </c>
    </row>
    <row r="56" spans="1:7" s="30" customFormat="1" ht="126" x14ac:dyDescent="0.25">
      <c r="A56" s="36" t="s">
        <v>124</v>
      </c>
      <c r="B56" s="28" t="s">
        <v>125</v>
      </c>
      <c r="C56" s="90" t="s">
        <v>126</v>
      </c>
      <c r="D56" s="28" t="s">
        <v>40</v>
      </c>
      <c r="E56" s="28">
        <v>576</v>
      </c>
      <c r="F56" s="28">
        <v>85</v>
      </c>
      <c r="G56" s="68">
        <f t="shared" si="1"/>
        <v>48960</v>
      </c>
    </row>
    <row r="57" spans="1:7" s="30" customFormat="1" ht="126" x14ac:dyDescent="0.25">
      <c r="A57" s="36" t="s">
        <v>127</v>
      </c>
      <c r="B57" s="28" t="s">
        <v>128</v>
      </c>
      <c r="C57" s="90" t="s">
        <v>129</v>
      </c>
      <c r="D57" s="28" t="s">
        <v>40</v>
      </c>
      <c r="E57" s="28">
        <v>288</v>
      </c>
      <c r="F57" s="28">
        <v>60</v>
      </c>
      <c r="G57" s="68">
        <f t="shared" si="1"/>
        <v>17280</v>
      </c>
    </row>
    <row r="58" spans="1:7" s="30" customFormat="1" ht="141.75" x14ac:dyDescent="0.25">
      <c r="A58" s="36" t="s">
        <v>130</v>
      </c>
      <c r="B58" s="28" t="s">
        <v>131</v>
      </c>
      <c r="C58" s="90" t="s">
        <v>132</v>
      </c>
      <c r="D58" s="28" t="s">
        <v>59</v>
      </c>
      <c r="E58" s="28">
        <v>3</v>
      </c>
      <c r="F58" s="28">
        <v>1500</v>
      </c>
      <c r="G58" s="68">
        <f t="shared" si="1"/>
        <v>4500</v>
      </c>
    </row>
    <row r="59" spans="1:7" s="30" customFormat="1" ht="220.5" x14ac:dyDescent="0.25">
      <c r="A59" s="36" t="s">
        <v>133</v>
      </c>
      <c r="B59" s="28" t="s">
        <v>134</v>
      </c>
      <c r="C59" s="90" t="s">
        <v>135</v>
      </c>
      <c r="D59" s="28" t="s">
        <v>59</v>
      </c>
      <c r="E59" s="28">
        <v>3</v>
      </c>
      <c r="F59" s="28">
        <v>2500</v>
      </c>
      <c r="G59" s="68">
        <f t="shared" si="1"/>
        <v>7500</v>
      </c>
    </row>
    <row r="60" spans="1:7" s="30" customFormat="1" ht="94.5" x14ac:dyDescent="0.25">
      <c r="A60" s="36" t="s">
        <v>136</v>
      </c>
      <c r="B60" s="28" t="s">
        <v>137</v>
      </c>
      <c r="C60" s="95" t="s">
        <v>138</v>
      </c>
      <c r="D60" s="28" t="s">
        <v>59</v>
      </c>
      <c r="E60" s="28">
        <v>15</v>
      </c>
      <c r="F60" s="28">
        <v>20000</v>
      </c>
      <c r="G60" s="68">
        <f t="shared" si="1"/>
        <v>300000</v>
      </c>
    </row>
    <row r="61" spans="1:7" s="38" customFormat="1" x14ac:dyDescent="0.25">
      <c r="A61" s="40" t="s">
        <v>10</v>
      </c>
      <c r="B61" s="123" t="s">
        <v>87</v>
      </c>
      <c r="C61" s="124"/>
      <c r="D61" s="124"/>
      <c r="E61" s="124"/>
      <c r="F61" s="125"/>
      <c r="G61" s="67">
        <f>SUM(G62)</f>
        <v>0</v>
      </c>
    </row>
    <row r="62" spans="1:7" s="30" customFormat="1" x14ac:dyDescent="0.25">
      <c r="A62" s="36"/>
      <c r="B62" s="90"/>
      <c r="C62" s="90"/>
      <c r="D62" s="28" t="s">
        <v>59</v>
      </c>
      <c r="E62" s="28"/>
      <c r="F62" s="28"/>
      <c r="G62" s="68"/>
    </row>
    <row r="63" spans="1:7" s="30" customFormat="1" x14ac:dyDescent="0.25">
      <c r="A63" s="78" t="s">
        <v>57</v>
      </c>
      <c r="B63" s="78" t="s">
        <v>90</v>
      </c>
      <c r="C63" s="78"/>
      <c r="D63" s="78"/>
      <c r="E63" s="78"/>
      <c r="F63" s="78"/>
      <c r="G63" s="80">
        <f>SUM(G64:G64)</f>
        <v>702</v>
      </c>
    </row>
    <row r="64" spans="1:7" s="30" customFormat="1" ht="63" x14ac:dyDescent="0.25">
      <c r="A64" s="36" t="s">
        <v>139</v>
      </c>
      <c r="B64" s="28" t="s">
        <v>140</v>
      </c>
      <c r="C64" s="90" t="s">
        <v>141</v>
      </c>
      <c r="D64" s="28" t="s">
        <v>59</v>
      </c>
      <c r="E64" s="28">
        <v>2808</v>
      </c>
      <c r="F64" s="28">
        <v>0.25</v>
      </c>
      <c r="G64" s="68">
        <v>702</v>
      </c>
    </row>
    <row r="65" spans="1:7" s="38" customFormat="1" x14ac:dyDescent="0.25">
      <c r="A65" s="129" t="s">
        <v>41</v>
      </c>
      <c r="B65" s="130"/>
      <c r="C65" s="130"/>
      <c r="D65" s="130"/>
      <c r="E65" s="130"/>
      <c r="F65" s="131"/>
      <c r="G65" s="50">
        <f>SUM(G49,G53,G61,G63)</f>
        <v>494990.48</v>
      </c>
    </row>
    <row r="66" spans="1:7" s="30" customFormat="1" x14ac:dyDescent="0.25">
      <c r="A66" s="132" t="s">
        <v>42</v>
      </c>
      <c r="B66" s="133"/>
      <c r="C66" s="133"/>
      <c r="D66" s="133"/>
      <c r="E66" s="133"/>
      <c r="F66" s="134"/>
      <c r="G66" s="70">
        <v>0</v>
      </c>
    </row>
    <row r="67" spans="1:7" s="38" customFormat="1" x14ac:dyDescent="0.25">
      <c r="A67" s="123" t="s">
        <v>14</v>
      </c>
      <c r="B67" s="124"/>
      <c r="C67" s="124"/>
      <c r="D67" s="124"/>
      <c r="E67" s="124"/>
      <c r="F67" s="125"/>
      <c r="G67" s="69">
        <f>SUM(G65:G66)</f>
        <v>494990.48</v>
      </c>
    </row>
    <row r="68" spans="1:7" s="38" customFormat="1" x14ac:dyDescent="0.25"/>
    <row r="69" spans="1:7" s="38" customFormat="1" x14ac:dyDescent="0.25"/>
    <row r="70" spans="1:7" s="38" customFormat="1" x14ac:dyDescent="0.25"/>
    <row r="72" spans="1:7" x14ac:dyDescent="0.25">
      <c r="A72" s="96"/>
      <c r="D72" s="96"/>
    </row>
  </sheetData>
  <sheetProtection formatCells="0" formatColumns="0" formatRows="0" insertRows="0" deleteRows="0" selectLockedCells="1"/>
  <dataConsolidate/>
  <mergeCells count="15">
    <mergeCell ref="A10:B10"/>
    <mergeCell ref="A17:B17"/>
    <mergeCell ref="A32:B32"/>
    <mergeCell ref="A19:B19"/>
    <mergeCell ref="A67:F67"/>
    <mergeCell ref="A20:B20"/>
    <mergeCell ref="A28:B28"/>
    <mergeCell ref="A30:B30"/>
    <mergeCell ref="B61:F61"/>
    <mergeCell ref="B49:F49"/>
    <mergeCell ref="B53:F53"/>
    <mergeCell ref="A65:F65"/>
    <mergeCell ref="A66:F66"/>
    <mergeCell ref="A29:B29"/>
    <mergeCell ref="A39:B39"/>
  </mergeCells>
  <conditionalFormatting sqref="E11">
    <cfRule type="cellIs" dxfId="30" priority="6" operator="notBetween">
      <formula>0</formula>
      <formula>75</formula>
    </cfRule>
  </conditionalFormatting>
  <conditionalFormatting sqref="D17">
    <cfRule type="cellIs" dxfId="29" priority="1" operator="equal">
      <formula>0</formula>
    </cfRule>
    <cfRule type="cellIs" dxfId="28" priority="4" operator="lessThan">
      <formula>100</formula>
    </cfRule>
    <cfRule type="cellIs" dxfId="27" priority="5" operator="greaterThan">
      <formula>100</formula>
    </cfRule>
  </conditionalFormatting>
  <dataValidations xWindow="696" yWindow="686" count="15">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formula1>G65557</formula1>
    </dataValidation>
    <dataValidation type="decimal" operator="lessThan" allowBlank="1" showInputMessage="1" showErrorMessage="1" promptTitle="Tähelepanu!" prompt="SiM toetus on kuni 25% projekti kogukuludest." sqref="JB38:JB45 SX38:SX45 ACT38:ACT45 AMP38:AMP45 AWL38:AWL45 BGH38:BGH45 BQD38:BQD45 BZZ38:BZZ45 CJV38:CJV45 CTR38:CTR45 DDN38:DDN45 DNJ38:DNJ45 DXF38:DXF45 EHB38:EHB45 EQX38:EQX45 FAT38:FAT45 FKP38:FKP45 FUL38:FUL45 GEH38:GEH45 GOD38:GOD45 GXZ38:GXZ45 HHV38:HHV45 HRR38:HRR45 IBN38:IBN45 ILJ38:ILJ45 IVF38:IVF45 JFB38:JFB45 JOX38:JOX45 JYT38:JYT45 KIP38:KIP45 KSL38:KSL45 LCH38:LCH45 LMD38:LMD45 LVZ38:LVZ45 MFV38:MFV45 MPR38:MPR45 MZN38:MZN45 NJJ38:NJJ45 NTF38:NTF45 ODB38:ODB45 OMX38:OMX45 OWT38:OWT45 PGP38:PGP45 PQL38:PQL45 QAH38:QAH45 QKD38:QKD45 QTZ38:QTZ45 RDV38:RDV45 RNR38:RNR45 RXN38:RXN45 SHJ38:SHJ45 SRF38:SRF45 TBB38:TBB45 TKX38:TKX45 TUT38:TUT45 UEP38:UEP45 UOL38:UOL45 UYH38:UYH45 VID38:VID45 VRZ38:VRZ45 WBV38:WBV45 WLR38:WLR45 WVN38:WVN45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formula1>IZ38*0.25</formula1>
    </dataValidation>
    <dataValidation type="decimal" operator="lessThan" allowBlank="1" showInputMessage="1" showErrorMessage="1" promptTitle="Tähelepanu!" prompt="AMIF toetus on kuni 75% kogukuludest." sqref="JA38:JA45 SW38:SW45 ACS38:ACS45 AMO38:AMO45 AWK38:AWK45 BGG38:BGG45 BQC38:BQC45 BZY38:BZY45 CJU38:CJU45 CTQ38:CTQ45 DDM38:DDM45 DNI38:DNI45 DXE38:DXE45 EHA38:EHA45 EQW38:EQW45 FAS38:FAS45 FKO38:FKO45 FUK38:FUK45 GEG38:GEG45 GOC38:GOC45 GXY38:GXY45 HHU38:HHU45 HRQ38:HRQ45 IBM38:IBM45 ILI38:ILI45 IVE38:IVE45 JFA38:JFA45 JOW38:JOW45 JYS38:JYS45 KIO38:KIO45 KSK38:KSK45 LCG38:LCG45 LMC38:LMC45 LVY38:LVY45 MFU38:MFU45 MPQ38:MPQ45 MZM38:MZM45 NJI38:NJI45 NTE38:NTE45 ODA38:ODA45 OMW38:OMW45 OWS38:OWS45 PGO38:PGO45 PQK38:PQK45 QAG38:QAG45 QKC38:QKC45 QTY38:QTY45 RDU38:RDU45 RNQ38:RNQ45 RXM38:RXM45 SHI38:SHI45 SRE38:SRE45 TBA38:TBA45 TKW38:TKW45 TUS38:TUS45 UEO38:UEO45 UOK38:UOK45 UYG38:UYG45 VIC38:VIC45 VRY38:VRY45 WBU38:WBU45 WLQ38:WLQ45 WVM38:WVM45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IZ38*0.75</formula1>
    </dataValidation>
    <dataValidation type="decimal" operator="lessThan" allowBlank="1" showInputMessage="1" showErrorMessage="1" promptTitle="Tähelepanu!" prompt="Kaudsed kulud moodustavad otsestest kuludest kuni 7%." sqref="IZ37:JB37 SV37:SX37 ACR37:ACT37 AMN37:AMP37 AWJ37:AWL37 BGF37:BGH37 BQB37:BQD37 BZX37:BZZ37 CJT37:CJV37 CTP37:CTR37 DDL37:DDN37 DNH37:DNJ37 DXD37:DXF37 EGZ37:EHB37 EQV37:EQX37 FAR37:FAT37 FKN37:FKP37 FUJ37:FUL37 GEF37:GEH37 GOB37:GOD37 GXX37:GXZ37 HHT37:HHV37 HRP37:HRR37 IBL37:IBN37 ILH37:ILJ37 IVD37:IVF37 JEZ37:JFB37 JOV37:JOX37 JYR37:JYT37 KIN37:KIP37 KSJ37:KSL37 LCF37:LCH37 LMB37:LMD37 LVX37:LVZ37 MFT37:MFV37 MPP37:MPR37 MZL37:MZN37 NJH37:NJJ37 NTD37:NTF37 OCZ37:ODB37 OMV37:OMX37 OWR37:OWT37 PGN37:PGP37 PQJ37:PQL37 QAF37:QAH37 QKB37:QKD37 QTX37:QTZ37 RDT37:RDV37 RNP37:RNR37 RXL37:RXN37 SHH37:SHJ37 SRD37:SRF37 TAZ37:TBB37 TKV37:TKX37 TUR37:TUT37 UEN37:UEP37 UOJ37:UOL37 UYF37:UYH37 VIB37:VID37 VRX37:VRZ37 WBT37:WBV37 WLP37:WLR37 WVL37:WVN37 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formula1>(0.07*G35)/1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formula1>G65557*0.25</formula1>
    </dataValidation>
    <dataValidation type="decimal" operator="equal" allowBlank="1" showInputMessage="1" showErrorMessage="1" promptTitle="Tähelepanu!" prompt="Kogusumma peab olema võrdne projekti kogukuludega." sqref="B37 B44:B45">
      <formula1>G67</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50:D52 D54:D60 D62:D64">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C30</formula1>
    </dataValidation>
    <dataValidation type="custom" allowBlank="1" showInputMessage="1" showErrorMessage="1" sqref="D13">
      <formula1>IF(SUM(D12:D16)&gt;100," ",100-(D12+D14+D15+D16))</formula1>
    </dataValidation>
  </dataValidations>
  <pageMargins left="0.7" right="0.7" top="0.75" bottom="0.75" header="0.3" footer="0.3"/>
  <pageSetup paperSize="9" orientation="portrait" r:id="rId1"/>
  <ignoredErrors>
    <ignoredError sqref="C14:C17 D17 B37 G67 G49"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O50"/>
  <sheetViews>
    <sheetView zoomScale="80" zoomScaleNormal="80" workbookViewId="0">
      <selection activeCell="E50" sqref="E50"/>
    </sheetView>
  </sheetViews>
  <sheetFormatPr defaultRowHeight="15.75" x14ac:dyDescent="0.25"/>
  <cols>
    <col min="1" max="1" width="7" style="21" customWidth="1"/>
    <col min="2" max="2" width="36.28515625" style="21" customWidth="1"/>
    <col min="3" max="3" width="15.140625" style="21" customWidth="1"/>
    <col min="4" max="4" width="20.28515625" style="21" customWidth="1"/>
    <col min="5" max="5" width="17.42578125" style="21" customWidth="1"/>
    <col min="6" max="6" width="21.5703125" style="21" customWidth="1"/>
    <col min="7" max="7" width="15.140625" style="21" customWidth="1"/>
    <col min="8" max="8" width="21.85546875" style="21" customWidth="1"/>
    <col min="9" max="9" width="17" style="21" customWidth="1"/>
    <col min="10" max="10" width="21" style="21" customWidth="1"/>
    <col min="11" max="11" width="17" style="21" customWidth="1"/>
    <col min="12" max="12" width="20.85546875" style="21" customWidth="1"/>
    <col min="13" max="13" width="17" style="21" customWidth="1"/>
    <col min="14" max="14" width="21.140625" style="21" customWidth="1"/>
    <col min="15" max="15" width="17" style="21" customWidth="1"/>
    <col min="16" max="16384" width="9.140625" style="21"/>
  </cols>
  <sheetData>
    <row r="1" spans="1:15" x14ac:dyDescent="0.25">
      <c r="A1" s="33" t="str">
        <f>IF(G23=0,"",IF(G23=100,"","Tähelepanu! Tabel 1. Projekti maksumus ja tulud allikate lõikes (EUR), osakaalude summa ei moodusta 100%"))</f>
        <v/>
      </c>
    </row>
    <row r="2" spans="1:15" x14ac:dyDescent="0.25">
      <c r="A2" s="33" t="str">
        <f>IF(D23=D37,"","Tähelepanu! Tabel 1. Projekti maksumus ja tulud allikate lõikes (EUR). Projekti tegelikud tulud kokku ei ole võrdne projekti tegelike kuludega.")</f>
        <v/>
      </c>
    </row>
    <row r="3" spans="1:15" x14ac:dyDescent="0.25">
      <c r="A3" s="33" t="str">
        <f>IF(C45=D37,"","Tähelepanu! Tabel 3. Projekti kulud meetmete lõikes (EUR) kokku ei ole võrdne Tabel 2. Kuluaruande koond tegelikud kulud kokku")</f>
        <v/>
      </c>
      <c r="D3" s="38"/>
    </row>
    <row r="4" spans="1:15" x14ac:dyDescent="0.25">
      <c r="A4" s="82" t="s">
        <v>27</v>
      </c>
      <c r="B4" s="83"/>
      <c r="C4" s="83"/>
      <c r="D4" s="84"/>
    </row>
    <row r="5" spans="1:15" x14ac:dyDescent="0.25">
      <c r="A5" s="3" t="s">
        <v>69</v>
      </c>
    </row>
    <row r="6" spans="1:15" x14ac:dyDescent="0.25">
      <c r="A6" s="38" t="s">
        <v>47</v>
      </c>
      <c r="B6" s="30"/>
      <c r="C6" s="30" t="s">
        <v>175</v>
      </c>
      <c r="D6" s="30"/>
      <c r="E6" s="30"/>
      <c r="F6" s="30"/>
    </row>
    <row r="7" spans="1:15" x14ac:dyDescent="0.25">
      <c r="A7" s="38" t="s">
        <v>98</v>
      </c>
      <c r="B7" s="30"/>
      <c r="C7" s="30" t="s">
        <v>176</v>
      </c>
      <c r="D7" s="30"/>
      <c r="E7" s="30"/>
      <c r="F7" s="30"/>
    </row>
    <row r="8" spans="1:15" x14ac:dyDescent="0.25">
      <c r="A8" s="38" t="s">
        <v>101</v>
      </c>
      <c r="B8" s="30"/>
      <c r="C8" s="30" t="s">
        <v>177</v>
      </c>
      <c r="D8" s="30"/>
      <c r="E8" s="30"/>
      <c r="F8" s="30"/>
    </row>
    <row r="9" spans="1:15" x14ac:dyDescent="0.25">
      <c r="A9" s="38" t="s">
        <v>102</v>
      </c>
      <c r="B9" s="30"/>
      <c r="C9" s="30" t="s">
        <v>178</v>
      </c>
      <c r="D9" s="30"/>
      <c r="E9" s="30"/>
      <c r="F9" s="30"/>
    </row>
    <row r="10" spans="1:15" x14ac:dyDescent="0.25">
      <c r="A10" s="38" t="s">
        <v>1</v>
      </c>
      <c r="B10" s="30"/>
      <c r="C10" s="92" t="s">
        <v>179</v>
      </c>
      <c r="D10" s="37"/>
      <c r="E10" s="37"/>
      <c r="F10" s="37"/>
      <c r="G10" s="3"/>
    </row>
    <row r="11" spans="1:15" x14ac:dyDescent="0.25">
      <c r="A11" s="38"/>
      <c r="B11" s="30"/>
      <c r="C11" s="37"/>
      <c r="D11" s="37"/>
      <c r="E11" s="37"/>
      <c r="F11" s="37"/>
      <c r="G11" s="3"/>
    </row>
    <row r="12" spans="1:15" x14ac:dyDescent="0.25">
      <c r="A12" s="3"/>
      <c r="C12" s="37"/>
      <c r="D12" s="37"/>
      <c r="E12" s="37"/>
      <c r="F12" s="37"/>
      <c r="G12" s="3"/>
    </row>
    <row r="13" spans="1:15" x14ac:dyDescent="0.25">
      <c r="A13" s="3" t="s">
        <v>72</v>
      </c>
    </row>
    <row r="14" spans="1:15" x14ac:dyDescent="0.25">
      <c r="A14" s="39"/>
      <c r="B14" s="40"/>
      <c r="C14" s="40"/>
      <c r="D14" s="137" t="s">
        <v>70</v>
      </c>
      <c r="E14" s="137"/>
      <c r="F14" s="137"/>
      <c r="G14" s="137"/>
      <c r="H14" s="137"/>
      <c r="I14" s="137"/>
      <c r="J14" s="137"/>
      <c r="K14" s="137"/>
      <c r="L14" s="137"/>
      <c r="M14" s="137"/>
      <c r="N14" s="137"/>
      <c r="O14" s="137"/>
    </row>
    <row r="15" spans="1:15" x14ac:dyDescent="0.25">
      <c r="A15" s="39"/>
      <c r="B15" s="40"/>
      <c r="C15" s="40"/>
      <c r="D15" s="138" t="s">
        <v>74</v>
      </c>
      <c r="E15" s="60" t="s">
        <v>144</v>
      </c>
      <c r="F15" s="140" t="s">
        <v>74</v>
      </c>
      <c r="G15" s="60" t="s">
        <v>145</v>
      </c>
      <c r="H15" s="140" t="s">
        <v>74</v>
      </c>
      <c r="I15" s="60" t="s">
        <v>146</v>
      </c>
      <c r="J15" s="138" t="s">
        <v>74</v>
      </c>
      <c r="K15" s="60" t="s">
        <v>147</v>
      </c>
      <c r="L15" s="138" t="s">
        <v>74</v>
      </c>
      <c r="M15" s="60" t="s">
        <v>148</v>
      </c>
      <c r="N15" s="138" t="s">
        <v>74</v>
      </c>
      <c r="O15" s="97" t="s">
        <v>149</v>
      </c>
    </row>
    <row r="16" spans="1:15" x14ac:dyDescent="0.25">
      <c r="A16" s="39"/>
      <c r="B16" s="40" t="s">
        <v>16</v>
      </c>
      <c r="C16" s="40" t="s">
        <v>21</v>
      </c>
      <c r="D16" s="138"/>
      <c r="E16" s="60"/>
      <c r="F16" s="140"/>
      <c r="G16" s="60"/>
      <c r="H16" s="140"/>
      <c r="I16" s="97"/>
      <c r="J16" s="138"/>
      <c r="K16" s="97"/>
      <c r="L16" s="138"/>
      <c r="M16" s="97"/>
      <c r="N16" s="138"/>
      <c r="O16" s="97"/>
    </row>
    <row r="17" spans="1:15" x14ac:dyDescent="0.25">
      <c r="A17" s="42">
        <v>1</v>
      </c>
      <c r="B17" s="43" t="s">
        <v>4</v>
      </c>
      <c r="C17" s="64">
        <f>'A. Eelarve'!C12</f>
        <v>371242.86</v>
      </c>
      <c r="D17" s="23" t="s">
        <v>173</v>
      </c>
      <c r="E17" s="64">
        <v>61873.81</v>
      </c>
      <c r="F17" s="44" t="s">
        <v>163</v>
      </c>
      <c r="G17" s="64">
        <v>61873.81</v>
      </c>
      <c r="H17" s="44" t="s">
        <v>165</v>
      </c>
      <c r="I17" s="64">
        <v>61873.81</v>
      </c>
      <c r="J17" s="44" t="s">
        <v>167</v>
      </c>
      <c r="K17" s="64">
        <v>61873.81</v>
      </c>
      <c r="L17" s="44" t="s">
        <v>169</v>
      </c>
      <c r="M17" s="64">
        <v>61873.81</v>
      </c>
      <c r="N17" s="44" t="s">
        <v>171</v>
      </c>
      <c r="O17" s="64">
        <v>61873.81</v>
      </c>
    </row>
    <row r="18" spans="1:15" x14ac:dyDescent="0.25">
      <c r="A18" s="42">
        <v>2</v>
      </c>
      <c r="B18" s="43" t="s">
        <v>18</v>
      </c>
      <c r="C18" s="64">
        <f>'A. Eelarve'!C13</f>
        <v>123747.62</v>
      </c>
      <c r="D18" s="23" t="s">
        <v>174</v>
      </c>
      <c r="E18" s="64">
        <v>20624.599999999999</v>
      </c>
      <c r="F18" s="44" t="s">
        <v>164</v>
      </c>
      <c r="G18" s="64">
        <v>20624.599999999999</v>
      </c>
      <c r="H18" s="44" t="s">
        <v>166</v>
      </c>
      <c r="I18" s="64">
        <v>20624.599999999999</v>
      </c>
      <c r="J18" s="44" t="s">
        <v>168</v>
      </c>
      <c r="K18" s="64">
        <v>20624.599999999999</v>
      </c>
      <c r="L18" s="44" t="s">
        <v>170</v>
      </c>
      <c r="M18" s="64">
        <v>20624.599999999999</v>
      </c>
      <c r="N18" s="44" t="s">
        <v>172</v>
      </c>
      <c r="O18" s="64">
        <v>20624.62</v>
      </c>
    </row>
    <row r="19" spans="1:15" x14ac:dyDescent="0.25">
      <c r="A19" s="42">
        <v>3</v>
      </c>
      <c r="B19" s="43" t="s">
        <v>20</v>
      </c>
      <c r="C19" s="64">
        <f>'A. Eelarve'!C14</f>
        <v>0</v>
      </c>
      <c r="D19" s="44"/>
      <c r="E19" s="64"/>
      <c r="F19" s="44"/>
      <c r="G19" s="64"/>
      <c r="H19" s="44"/>
      <c r="I19" s="44"/>
      <c r="J19" s="44"/>
      <c r="K19" s="44"/>
      <c r="L19" s="44"/>
      <c r="M19" s="44"/>
      <c r="N19" s="44"/>
      <c r="O19" s="44"/>
    </row>
    <row r="20" spans="1:15" x14ac:dyDescent="0.25">
      <c r="A20" s="42">
        <v>4</v>
      </c>
      <c r="B20" s="43" t="s">
        <v>19</v>
      </c>
      <c r="C20" s="64">
        <f>'A. Eelarve'!C15</f>
        <v>0</v>
      </c>
      <c r="D20" s="44"/>
      <c r="E20" s="64"/>
      <c r="F20" s="44"/>
      <c r="G20" s="64"/>
      <c r="H20" s="44"/>
      <c r="I20" s="44"/>
      <c r="J20" s="44"/>
      <c r="K20" s="44"/>
      <c r="L20" s="44"/>
      <c r="M20" s="44"/>
      <c r="N20" s="44"/>
      <c r="O20" s="44"/>
    </row>
    <row r="21" spans="1:15" x14ac:dyDescent="0.25">
      <c r="A21" s="42">
        <v>5</v>
      </c>
      <c r="B21" s="43" t="s">
        <v>50</v>
      </c>
      <c r="C21" s="64">
        <f>'A. Eelarve'!C16</f>
        <v>0</v>
      </c>
      <c r="D21" s="44"/>
      <c r="E21" s="64"/>
      <c r="F21" s="44"/>
      <c r="G21" s="64"/>
      <c r="H21" s="44"/>
      <c r="I21" s="44"/>
      <c r="J21" s="44"/>
      <c r="K21" s="44"/>
      <c r="L21" s="44"/>
      <c r="M21" s="44"/>
      <c r="N21" s="44"/>
      <c r="O21" s="44"/>
    </row>
    <row r="22" spans="1:15" x14ac:dyDescent="0.25">
      <c r="A22" s="120" t="s">
        <v>61</v>
      </c>
      <c r="B22" s="121"/>
      <c r="C22" s="50">
        <f>SUM(C17:C21)</f>
        <v>494990.48</v>
      </c>
      <c r="D22" s="45"/>
      <c r="E22" s="50">
        <f>SUM(E17:E21)</f>
        <v>82498.41</v>
      </c>
      <c r="F22" s="45"/>
      <c r="G22" s="50">
        <f>SUM(G17:G21)</f>
        <v>82498.41</v>
      </c>
      <c r="H22" s="45"/>
      <c r="I22" s="50">
        <f>SUM(I17:I21)</f>
        <v>82498.41</v>
      </c>
      <c r="J22" s="50"/>
      <c r="K22" s="50">
        <f>SUM(K17:K21)</f>
        <v>82498.41</v>
      </c>
      <c r="L22" s="50"/>
      <c r="M22" s="50">
        <f>SUM(M17:M21)</f>
        <v>82498.41</v>
      </c>
      <c r="N22" s="50"/>
      <c r="O22" s="50">
        <f>SUM(O17:O21)</f>
        <v>82498.429999999993</v>
      </c>
    </row>
    <row r="24" spans="1:15" x14ac:dyDescent="0.25">
      <c r="A24" s="3" t="s">
        <v>73</v>
      </c>
    </row>
    <row r="25" spans="1:15" x14ac:dyDescent="0.25">
      <c r="A25" s="144" t="s">
        <v>16</v>
      </c>
      <c r="B25" s="145"/>
      <c r="C25" s="141" t="s">
        <v>21</v>
      </c>
      <c r="D25" s="150" t="s">
        <v>70</v>
      </c>
      <c r="E25" s="151"/>
      <c r="F25" s="151"/>
      <c r="G25" s="151"/>
      <c r="H25" s="151"/>
      <c r="I25" s="151"/>
      <c r="J25" s="151"/>
      <c r="K25" s="151"/>
      <c r="L25" s="151"/>
      <c r="M25" s="151"/>
      <c r="N25" s="151"/>
      <c r="O25" s="152"/>
    </row>
    <row r="26" spans="1:15" x14ac:dyDescent="0.25">
      <c r="A26" s="146"/>
      <c r="B26" s="147"/>
      <c r="C26" s="142"/>
      <c r="D26" s="135" t="s">
        <v>144</v>
      </c>
      <c r="E26" s="136"/>
      <c r="F26" s="135" t="s">
        <v>145</v>
      </c>
      <c r="G26" s="136"/>
      <c r="H26" s="135" t="s">
        <v>146</v>
      </c>
      <c r="I26" s="136"/>
      <c r="J26" s="135" t="s">
        <v>147</v>
      </c>
      <c r="K26" s="136"/>
      <c r="L26" s="135" t="s">
        <v>148</v>
      </c>
      <c r="M26" s="136"/>
      <c r="N26" s="135" t="s">
        <v>149</v>
      </c>
      <c r="O26" s="136"/>
    </row>
    <row r="27" spans="1:15" ht="36" customHeight="1" x14ac:dyDescent="0.25">
      <c r="A27" s="148"/>
      <c r="B27" s="149"/>
      <c r="C27" s="143"/>
      <c r="D27" s="41" t="s">
        <v>71</v>
      </c>
      <c r="E27" s="61" t="s">
        <v>17</v>
      </c>
      <c r="F27" s="41" t="s">
        <v>71</v>
      </c>
      <c r="G27" s="61" t="s">
        <v>17</v>
      </c>
      <c r="H27" s="100" t="s">
        <v>71</v>
      </c>
      <c r="I27" s="61"/>
      <c r="J27" s="100" t="s">
        <v>71</v>
      </c>
      <c r="K27" s="61"/>
      <c r="L27" s="100" t="s">
        <v>71</v>
      </c>
      <c r="M27" s="61"/>
      <c r="N27" s="100" t="s">
        <v>71</v>
      </c>
      <c r="O27" s="61"/>
    </row>
    <row r="28" spans="1:15" x14ac:dyDescent="0.25">
      <c r="A28" s="42">
        <v>1</v>
      </c>
      <c r="B28" s="43" t="s">
        <v>4</v>
      </c>
      <c r="C28" s="64">
        <f>E28+G28+H28</f>
        <v>61873.81</v>
      </c>
      <c r="D28" s="104">
        <v>42215</v>
      </c>
      <c r="E28" s="68">
        <v>61873.81</v>
      </c>
      <c r="F28" s="29"/>
      <c r="G28" s="68"/>
      <c r="H28" s="99"/>
      <c r="I28" s="99"/>
      <c r="J28" s="99"/>
      <c r="K28" s="99"/>
      <c r="L28" s="99"/>
      <c r="M28" s="99"/>
      <c r="N28" s="99"/>
      <c r="O28" s="99"/>
    </row>
    <row r="29" spans="1:15" x14ac:dyDescent="0.25">
      <c r="A29" s="42">
        <v>2</v>
      </c>
      <c r="B29" s="43" t="s">
        <v>18</v>
      </c>
      <c r="C29" s="64">
        <f>E29+G29+H29</f>
        <v>20624.599999999999</v>
      </c>
      <c r="D29" s="29">
        <v>42215</v>
      </c>
      <c r="E29" s="68">
        <v>20624.599999999999</v>
      </c>
      <c r="F29" s="29"/>
      <c r="G29" s="68"/>
      <c r="H29" s="99"/>
      <c r="I29" s="99"/>
      <c r="J29" s="99"/>
      <c r="K29" s="99"/>
      <c r="L29" s="99"/>
      <c r="M29" s="99"/>
      <c r="N29" s="99"/>
      <c r="O29" s="99"/>
    </row>
    <row r="30" spans="1:15" x14ac:dyDescent="0.25">
      <c r="A30" s="42">
        <v>3</v>
      </c>
      <c r="B30" s="43" t="s">
        <v>20</v>
      </c>
      <c r="C30" s="64">
        <f>E30+G30+H30</f>
        <v>0</v>
      </c>
      <c r="D30" s="29"/>
      <c r="E30" s="68"/>
      <c r="F30" s="29"/>
      <c r="G30" s="68"/>
      <c r="H30" s="99"/>
      <c r="I30" s="99"/>
      <c r="J30" s="99"/>
      <c r="K30" s="99"/>
      <c r="L30" s="99"/>
      <c r="M30" s="99"/>
      <c r="N30" s="99"/>
      <c r="O30" s="99"/>
    </row>
    <row r="31" spans="1:15" x14ac:dyDescent="0.25">
      <c r="A31" s="42">
        <v>4</v>
      </c>
      <c r="B31" s="43" t="s">
        <v>19</v>
      </c>
      <c r="C31" s="64">
        <f>E31+G31+H31</f>
        <v>0</v>
      </c>
      <c r="D31" s="29"/>
      <c r="E31" s="68"/>
      <c r="F31" s="29"/>
      <c r="G31" s="68"/>
      <c r="H31" s="99"/>
      <c r="I31" s="99"/>
      <c r="J31" s="99"/>
      <c r="K31" s="99"/>
      <c r="L31" s="99"/>
      <c r="M31" s="99"/>
      <c r="N31" s="99"/>
      <c r="O31" s="99"/>
    </row>
    <row r="32" spans="1:15" x14ac:dyDescent="0.25">
      <c r="A32" s="42">
        <v>5</v>
      </c>
      <c r="B32" s="43" t="s">
        <v>50</v>
      </c>
      <c r="C32" s="64">
        <f>E32+G32+H32</f>
        <v>0</v>
      </c>
      <c r="D32" s="29"/>
      <c r="E32" s="68"/>
      <c r="F32" s="29"/>
      <c r="G32" s="68"/>
      <c r="H32" s="99"/>
      <c r="I32" s="99"/>
      <c r="J32" s="99"/>
      <c r="K32" s="99"/>
      <c r="L32" s="99"/>
      <c r="M32" s="99"/>
      <c r="N32" s="99"/>
      <c r="O32" s="99"/>
    </row>
    <row r="33" spans="1:15" x14ac:dyDescent="0.25">
      <c r="A33" s="120" t="s">
        <v>61</v>
      </c>
      <c r="B33" s="121"/>
      <c r="C33" s="50">
        <f>SUM(C28:C32)</f>
        <v>82498.41</v>
      </c>
      <c r="D33" s="45"/>
      <c r="E33" s="50">
        <f>SUM(E28:E32)</f>
        <v>82498.41</v>
      </c>
      <c r="F33" s="45"/>
      <c r="G33" s="50">
        <f>SUM(G28:G32)</f>
        <v>0</v>
      </c>
      <c r="H33" s="50">
        <f>SUM(H28:H32)</f>
        <v>0</v>
      </c>
      <c r="I33" s="50"/>
      <c r="J33" s="50"/>
      <c r="K33" s="50"/>
      <c r="L33" s="50"/>
      <c r="M33" s="50"/>
      <c r="N33" s="50"/>
      <c r="O33" s="50"/>
    </row>
    <row r="36" spans="1:15" x14ac:dyDescent="0.25">
      <c r="A36" s="3" t="str">
        <f>IF(G28="","Vahemakse taotlus","Lõppmakse taotlus")</f>
        <v>Vahemakse taotlus</v>
      </c>
    </row>
    <row r="38" spans="1:15" ht="15" customHeight="1" x14ac:dyDescent="0.25">
      <c r="A38" s="139" t="str">
        <f>IF(G28="","Käesolevaga, võttes aluseks toetuslepingu punktid "&amp;F17&amp;" ja "&amp;F18&amp;", taotlen "&amp;B17&amp;" toetuse vahemakse "&amp;G17&amp;" eurot ja kaasfinantseeringu vahemakse "&amp;G18&amp;" eurot eraldamist lepingu punktis 4.2 nimetatud kontole",IF(H28&gt;0, "Käesolevaga, võttes aluseks lepingu punktid "&amp;J17&amp;" ja "&amp;J18&amp;" ning kooskõlas projekti kuluaruandega, taotlen toetuse lõppmakse "&amp;H28&amp;" eurot ja kaasfinantseeringu lõppmakse "&amp;H29&amp;" eurot eraldamist lepingu punktis 4.2 nimetatud kontole.","Käesolevaga, võttes aluseks lepingu punkti 4.1.4 ja kooskõlas projekti kuluaruandega teostan enammakstud toetuse "&amp;H28&amp;" eurot ja enammakstud kaasfinantseeringu "&amp;H29&amp;" eurot tagasimakse lepingu punktis 4.4 nimetatud kontole.") )</f>
        <v>Käesolevaga, võttes aluseks toetuslepingu punktid 4.1.2.1. ja 4.1.2.2., taotlen AMIF toetuse vahemakse 61873,81 eurot ja kaasfinantseeringu vahemakse 20624,6 eurot eraldamist lepingu punktis 4.2 nimetatud kontole</v>
      </c>
      <c r="B38" s="139"/>
      <c r="C38" s="139"/>
      <c r="D38" s="139"/>
      <c r="E38" s="139"/>
      <c r="F38" s="139"/>
      <c r="G38" s="139"/>
    </row>
    <row r="39" spans="1:15" x14ac:dyDescent="0.25">
      <c r="A39" s="139"/>
      <c r="B39" s="139"/>
      <c r="C39" s="139"/>
      <c r="D39" s="139"/>
      <c r="E39" s="139"/>
      <c r="F39" s="139"/>
      <c r="G39" s="139"/>
    </row>
    <row r="42" spans="1:15" x14ac:dyDescent="0.25">
      <c r="A42" s="21" t="s">
        <v>89</v>
      </c>
    </row>
    <row r="43" spans="1:15" x14ac:dyDescent="0.25">
      <c r="A43" s="21" t="s">
        <v>180</v>
      </c>
    </row>
    <row r="44" spans="1:15" x14ac:dyDescent="0.25">
      <c r="A44" s="98" t="s">
        <v>181</v>
      </c>
    </row>
    <row r="45" spans="1:15" x14ac:dyDescent="0.25">
      <c r="A45" s="21" t="s">
        <v>182</v>
      </c>
    </row>
    <row r="46" spans="1:15" x14ac:dyDescent="0.25">
      <c r="A46" s="21" t="s">
        <v>183</v>
      </c>
    </row>
    <row r="47" spans="1:15" x14ac:dyDescent="0.25">
      <c r="A47" s="21" t="s">
        <v>175</v>
      </c>
    </row>
    <row r="50" spans="1:6" x14ac:dyDescent="0.25">
      <c r="A50" s="98"/>
      <c r="F50" s="98"/>
    </row>
  </sheetData>
  <sheetProtection selectLockedCells="1"/>
  <mergeCells count="19">
    <mergeCell ref="A38:G39"/>
    <mergeCell ref="F15:F16"/>
    <mergeCell ref="H15:H16"/>
    <mergeCell ref="C25:C27"/>
    <mergeCell ref="A25:B27"/>
    <mergeCell ref="A22:B22"/>
    <mergeCell ref="A33:B33"/>
    <mergeCell ref="D26:E26"/>
    <mergeCell ref="F26:G26"/>
    <mergeCell ref="D15:D16"/>
    <mergeCell ref="D25:O25"/>
    <mergeCell ref="H26:I26"/>
    <mergeCell ref="J26:K26"/>
    <mergeCell ref="L26:M26"/>
    <mergeCell ref="N26:O26"/>
    <mergeCell ref="D14:O14"/>
    <mergeCell ref="J15:J16"/>
    <mergeCell ref="L15:L16"/>
    <mergeCell ref="N15:N16"/>
  </mergeCells>
  <dataValidations count="2">
    <dataValidation type="decimal" operator="equal" allowBlank="1" showInputMessage="1" showErrorMessage="1" sqref="C33:D33 C22:D22">
      <formula1>C32</formula1>
    </dataValidation>
    <dataValidation operator="equal" allowBlank="1" showErrorMessage="1" promptTitle="Tähelepanu!" prompt="AMIF tulu peab võrduma AMIF kuluga." sqref="B16 A25"/>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1"/>
  <sheetViews>
    <sheetView topLeftCell="A25" workbookViewId="0">
      <selection activeCell="F42" sqref="F42"/>
    </sheetView>
  </sheetViews>
  <sheetFormatPr defaultRowHeight="15.75" x14ac:dyDescent="0.25"/>
  <cols>
    <col min="1" max="1" width="25.28515625" style="1" customWidth="1"/>
    <col min="2" max="2" width="41.85546875" style="1" customWidth="1"/>
    <col min="3" max="3" width="17.28515625" style="1" customWidth="1"/>
    <col min="4" max="4" width="18.28515625" style="1" customWidth="1"/>
    <col min="5" max="5" width="18.140625" style="1" customWidth="1"/>
    <col min="6" max="9" width="18.140625" style="21" customWidth="1"/>
    <col min="10" max="10" width="17.85546875" style="1" customWidth="1"/>
    <col min="11" max="11" width="11.42578125" style="1" customWidth="1"/>
    <col min="12" max="14" width="9.140625" style="1"/>
    <col min="15" max="15" width="9.140625" style="1" customWidth="1"/>
    <col min="16" max="17" width="9.140625" style="1"/>
    <col min="18" max="18" width="10.7109375" style="1" customWidth="1"/>
    <col min="19" max="19" width="8.85546875" style="1" customWidth="1"/>
    <col min="20" max="16384" width="9.140625" style="1"/>
  </cols>
  <sheetData>
    <row r="1" spans="1:19" s="21" customFormat="1" x14ac:dyDescent="0.25">
      <c r="A1" s="33" t="str">
        <f>IF(K21=0,"",IF(K21=100,"","Tähelepanu! Tabel 1. Projekti maksumus ja tulud allikate lõikes (EUR), osakaalude summa ei moodusta 100%"))</f>
        <v/>
      </c>
    </row>
    <row r="2" spans="1:19" s="21" customFormat="1" x14ac:dyDescent="0.25">
      <c r="A2" s="33" t="str">
        <f>IF(D21=D31,"","Tähelepanu! Tabel 1. Projekti maksumus ja tulud allikate lõikes (EUR). Projekti tegelikud tulud kokku ei ole võrdne projekti tegelike kuludega.")</f>
        <v/>
      </c>
    </row>
    <row r="3" spans="1:19" s="21" customFormat="1" x14ac:dyDescent="0.25">
      <c r="A3" s="85" t="str">
        <f>IF(C39=D31,"","Tähelepanu! Tabel 3. Projekti kulud meetmete lõikes (EUR) kokku ei ole võrdne Tabel 2. Kuluaruande koond tegelikud kulud kokku")</f>
        <v/>
      </c>
      <c r="B3" s="83"/>
      <c r="D3" s="38"/>
    </row>
    <row r="4" spans="1:19" s="21" customFormat="1" x14ac:dyDescent="0.25">
      <c r="A4" s="82" t="s">
        <v>27</v>
      </c>
      <c r="B4" s="83"/>
      <c r="D4" s="38"/>
    </row>
    <row r="5" spans="1:19" x14ac:dyDescent="0.25">
      <c r="A5" s="3" t="s">
        <v>0</v>
      </c>
    </row>
    <row r="6" spans="1:19" s="30" customFormat="1" x14ac:dyDescent="0.25">
      <c r="A6" s="38" t="s">
        <v>47</v>
      </c>
      <c r="B6" s="30" t="s">
        <v>175</v>
      </c>
    </row>
    <row r="7" spans="1:19" s="30" customFormat="1" x14ac:dyDescent="0.25">
      <c r="A7" s="38" t="s">
        <v>98</v>
      </c>
      <c r="B7" s="30" t="s">
        <v>176</v>
      </c>
    </row>
    <row r="8" spans="1:19" s="30" customFormat="1" x14ac:dyDescent="0.25">
      <c r="A8" s="38" t="s">
        <v>101</v>
      </c>
      <c r="B8" s="30" t="s">
        <v>177</v>
      </c>
    </row>
    <row r="9" spans="1:19" s="30" customFormat="1" x14ac:dyDescent="0.25">
      <c r="A9" s="38" t="s">
        <v>102</v>
      </c>
      <c r="B9" s="30" t="s">
        <v>178</v>
      </c>
    </row>
    <row r="10" spans="1:19" s="30" customFormat="1" x14ac:dyDescent="0.25">
      <c r="A10" s="38" t="s">
        <v>1</v>
      </c>
      <c r="B10" s="30" t="s">
        <v>179</v>
      </c>
      <c r="C10" s="37"/>
      <c r="D10" s="37"/>
      <c r="E10" s="37"/>
      <c r="F10" s="37"/>
      <c r="G10" s="37"/>
      <c r="H10" s="37"/>
      <c r="I10" s="37"/>
      <c r="J10" s="37"/>
      <c r="K10" s="37"/>
      <c r="L10" s="37"/>
      <c r="M10" s="37"/>
      <c r="N10" s="37"/>
      <c r="O10" s="37"/>
      <c r="P10" s="37"/>
      <c r="Q10" s="37"/>
      <c r="R10" s="37"/>
      <c r="S10" s="37"/>
    </row>
    <row r="11" spans="1:19" x14ac:dyDescent="0.25">
      <c r="A11" s="79" t="s">
        <v>49</v>
      </c>
      <c r="B11" s="1" t="s">
        <v>30</v>
      </c>
      <c r="C11" s="7"/>
      <c r="D11" s="6"/>
      <c r="E11" s="6"/>
      <c r="F11" s="6"/>
      <c r="G11" s="6"/>
      <c r="H11" s="6"/>
      <c r="I11" s="6"/>
      <c r="J11" s="6"/>
      <c r="K11" s="6"/>
      <c r="L11" s="6"/>
      <c r="M11" s="6"/>
      <c r="N11" s="6"/>
      <c r="O11" s="6"/>
      <c r="P11" s="6"/>
      <c r="Q11" s="6"/>
      <c r="R11" s="6"/>
      <c r="S11" s="6"/>
    </row>
    <row r="12" spans="1:19" x14ac:dyDescent="0.25">
      <c r="L12" s="6"/>
      <c r="M12" s="6"/>
      <c r="N12" s="6"/>
      <c r="O12" s="6"/>
      <c r="P12" s="6"/>
      <c r="Q12" s="6"/>
      <c r="R12" s="6"/>
      <c r="S12" s="6"/>
    </row>
    <row r="14" spans="1:19" x14ac:dyDescent="0.25">
      <c r="A14" s="159" t="s">
        <v>62</v>
      </c>
      <c r="B14" s="159"/>
      <c r="C14" s="26"/>
      <c r="D14" s="26"/>
    </row>
    <row r="15" spans="1:19" ht="78.75" x14ac:dyDescent="0.25">
      <c r="A15" s="39"/>
      <c r="B15" s="40" t="s">
        <v>16</v>
      </c>
      <c r="C15" s="41" t="s">
        <v>67</v>
      </c>
      <c r="D15" s="41" t="s">
        <v>68</v>
      </c>
      <c r="E15" s="41" t="s">
        <v>150</v>
      </c>
      <c r="F15" s="41" t="s">
        <v>152</v>
      </c>
      <c r="G15" s="41" t="s">
        <v>154</v>
      </c>
      <c r="H15" s="41" t="s">
        <v>156</v>
      </c>
      <c r="I15" s="41" t="s">
        <v>158</v>
      </c>
      <c r="J15" s="41" t="s">
        <v>160</v>
      </c>
      <c r="K15" s="27" t="s">
        <v>60</v>
      </c>
    </row>
    <row r="16" spans="1:19" x14ac:dyDescent="0.25">
      <c r="A16" s="42">
        <v>1</v>
      </c>
      <c r="B16" s="43" t="s">
        <v>4</v>
      </c>
      <c r="C16" s="64">
        <f>'A. Eelarve'!C12</f>
        <v>371242.86</v>
      </c>
      <c r="D16" s="64">
        <f>E16+J16</f>
        <v>5360.33</v>
      </c>
      <c r="E16" s="64">
        <f>ROUND($E$31*K16/100,2)</f>
        <v>5360.33</v>
      </c>
      <c r="F16" s="64"/>
      <c r="G16" s="64"/>
      <c r="H16" s="64"/>
      <c r="I16" s="64"/>
      <c r="J16" s="64">
        <f>ROUND($J$31*K16/100,2)</f>
        <v>0</v>
      </c>
      <c r="K16" s="65">
        <f>'A. Eelarve'!D12</f>
        <v>75</v>
      </c>
    </row>
    <row r="17" spans="1:14" x14ac:dyDescent="0.25">
      <c r="A17" s="42">
        <v>2</v>
      </c>
      <c r="B17" s="43" t="s">
        <v>18</v>
      </c>
      <c r="C17" s="64">
        <f>'A. Eelarve'!C13</f>
        <v>123747.62</v>
      </c>
      <c r="D17" s="64">
        <f t="shared" ref="D17:D20" si="0">E17+J17</f>
        <v>1786.78</v>
      </c>
      <c r="E17" s="64">
        <f>ROUND($E$31*K17/100,2)</f>
        <v>1786.78</v>
      </c>
      <c r="F17" s="64"/>
      <c r="G17" s="64"/>
      <c r="H17" s="64"/>
      <c r="I17" s="64"/>
      <c r="J17" s="64">
        <f>ROUND($J$31*K17/100,2)</f>
        <v>0</v>
      </c>
      <c r="K17" s="65">
        <f>'A. Eelarve'!D13</f>
        <v>25</v>
      </c>
      <c r="L17" s="6"/>
    </row>
    <row r="18" spans="1:14" s="21" customFormat="1" x14ac:dyDescent="0.25">
      <c r="A18" s="42">
        <v>3</v>
      </c>
      <c r="B18" s="43" t="s">
        <v>20</v>
      </c>
      <c r="C18" s="64">
        <f>'A. Eelarve'!C14</f>
        <v>0</v>
      </c>
      <c r="D18" s="64">
        <f t="shared" si="0"/>
        <v>0</v>
      </c>
      <c r="E18" s="64">
        <f>ROUND($E$31*K18/100,2)</f>
        <v>0</v>
      </c>
      <c r="F18" s="64"/>
      <c r="G18" s="64"/>
      <c r="H18" s="64"/>
      <c r="I18" s="64"/>
      <c r="J18" s="64">
        <f>ROUND($J$31*K18/100,2)</f>
        <v>0</v>
      </c>
      <c r="K18" s="65">
        <f>'A. Eelarve'!D14</f>
        <v>0</v>
      </c>
      <c r="L18" s="6"/>
    </row>
    <row r="19" spans="1:14" x14ac:dyDescent="0.25">
      <c r="A19" s="42">
        <v>4</v>
      </c>
      <c r="B19" s="43" t="s">
        <v>19</v>
      </c>
      <c r="C19" s="64">
        <f>'A. Eelarve'!C15</f>
        <v>0</v>
      </c>
      <c r="D19" s="64">
        <f t="shared" si="0"/>
        <v>0</v>
      </c>
      <c r="E19" s="64">
        <f>ROUND($E$31*K19/100,2)</f>
        <v>0</v>
      </c>
      <c r="F19" s="64"/>
      <c r="G19" s="64"/>
      <c r="H19" s="64"/>
      <c r="I19" s="64"/>
      <c r="J19" s="64">
        <f>ROUND($J$31*K19/100,2)</f>
        <v>0</v>
      </c>
      <c r="K19" s="65">
        <f>'A. Eelarve'!D15</f>
        <v>0</v>
      </c>
    </row>
    <row r="20" spans="1:14" s="21" customFormat="1" x14ac:dyDescent="0.25">
      <c r="A20" s="42">
        <v>5</v>
      </c>
      <c r="B20" s="43" t="s">
        <v>50</v>
      </c>
      <c r="C20" s="64">
        <f>'A. Eelarve'!C16</f>
        <v>0</v>
      </c>
      <c r="D20" s="64">
        <f t="shared" si="0"/>
        <v>0</v>
      </c>
      <c r="E20" s="64">
        <f>ROUND($E$31*K20/100,2)</f>
        <v>0</v>
      </c>
      <c r="F20" s="64"/>
      <c r="G20" s="64"/>
      <c r="H20" s="64"/>
      <c r="I20" s="64"/>
      <c r="J20" s="64">
        <f>ROUND($J$31*K20/100,2)</f>
        <v>0</v>
      </c>
      <c r="K20" s="65">
        <f>'A. Eelarve'!D16</f>
        <v>0</v>
      </c>
    </row>
    <row r="21" spans="1:14" x14ac:dyDescent="0.25">
      <c r="A21" s="120" t="s">
        <v>61</v>
      </c>
      <c r="B21" s="121"/>
      <c r="C21" s="102">
        <f>SUM(C16:C20)</f>
        <v>494990.48</v>
      </c>
      <c r="D21" s="102">
        <f>SUM(D16:D20)</f>
        <v>7147.11</v>
      </c>
      <c r="E21" s="102">
        <f>SUM(E16:E20)</f>
        <v>7147.11</v>
      </c>
      <c r="F21" s="102"/>
      <c r="G21" s="102"/>
      <c r="H21" s="102"/>
      <c r="I21" s="102"/>
      <c r="J21" s="102">
        <f>SUM(J16:J20)</f>
        <v>0</v>
      </c>
      <c r="K21" s="103">
        <f>SUM(K16:K20)</f>
        <v>100</v>
      </c>
    </row>
    <row r="24" spans="1:14" s="21" customFormat="1" x14ac:dyDescent="0.25">
      <c r="A24" s="8" t="s">
        <v>97</v>
      </c>
      <c r="B24" s="1"/>
      <c r="C24" s="7"/>
      <c r="D24" s="6"/>
      <c r="E24" s="6"/>
      <c r="F24" s="6"/>
      <c r="G24" s="6"/>
      <c r="H24" s="6"/>
      <c r="I24" s="6"/>
      <c r="J24" s="6"/>
      <c r="K24" s="6"/>
    </row>
    <row r="25" spans="1:14" ht="78.75" customHeight="1" x14ac:dyDescent="0.25">
      <c r="A25" s="155" t="s">
        <v>2</v>
      </c>
      <c r="B25" s="155" t="s">
        <v>3</v>
      </c>
      <c r="C25" s="160" t="s">
        <v>15</v>
      </c>
      <c r="D25" s="31" t="s">
        <v>26</v>
      </c>
      <c r="E25" s="153" t="s">
        <v>151</v>
      </c>
      <c r="F25" s="153" t="s">
        <v>153</v>
      </c>
      <c r="G25" s="153" t="s">
        <v>155</v>
      </c>
      <c r="H25" s="153" t="s">
        <v>157</v>
      </c>
      <c r="I25" s="153" t="s">
        <v>159</v>
      </c>
      <c r="J25" s="153" t="s">
        <v>161</v>
      </c>
      <c r="K25" s="32" t="s">
        <v>6</v>
      </c>
    </row>
    <row r="26" spans="1:14" s="14" customFormat="1" x14ac:dyDescent="0.25">
      <c r="A26" s="156"/>
      <c r="B26" s="156"/>
      <c r="C26" s="161"/>
      <c r="D26" s="4" t="s">
        <v>5</v>
      </c>
      <c r="E26" s="154"/>
      <c r="F26" s="154"/>
      <c r="G26" s="154"/>
      <c r="H26" s="154"/>
      <c r="I26" s="154"/>
      <c r="J26" s="154"/>
      <c r="K26" s="24"/>
    </row>
    <row r="27" spans="1:14" s="14" customFormat="1" x14ac:dyDescent="0.25">
      <c r="A27" s="10" t="s">
        <v>39</v>
      </c>
      <c r="B27" s="10" t="s">
        <v>7</v>
      </c>
      <c r="C27" s="71">
        <f>'A. Eelarve'!C21</f>
        <v>27632.48</v>
      </c>
      <c r="D27" s="71">
        <f>SUM(E27:J27)</f>
        <v>4605.4300000000012</v>
      </c>
      <c r="E27" s="71">
        <f>'C1. Tööjõukulud'!H31</f>
        <v>4605.4300000000012</v>
      </c>
      <c r="F27" s="71">
        <f>'C1. Tööjõukulud'!H39</f>
        <v>0</v>
      </c>
      <c r="G27" s="71">
        <f>'C1. Tööjõukulud'!H47</f>
        <v>0</v>
      </c>
      <c r="H27" s="71">
        <f>'C1. Tööjõukulud'!H53</f>
        <v>0</v>
      </c>
      <c r="I27" s="71">
        <f>'C1. Tööjõukulud'!H58</f>
        <v>0</v>
      </c>
      <c r="J27" s="71">
        <f>'C1. Tööjõukulud'!H66</f>
        <v>0</v>
      </c>
      <c r="K27" s="71">
        <f>IFERROR(ROUND(D27/C27*100,2),0)</f>
        <v>16.670000000000002</v>
      </c>
      <c r="N27"/>
    </row>
    <row r="28" spans="1:14" x14ac:dyDescent="0.25">
      <c r="A28" s="10" t="s">
        <v>10</v>
      </c>
      <c r="B28" s="11" t="s">
        <v>11</v>
      </c>
      <c r="C28" s="71">
        <f>'A. Eelarve'!C23</f>
        <v>466656</v>
      </c>
      <c r="D28" s="71">
        <f>SUM(E28,J28)</f>
        <v>2541.6799999999998</v>
      </c>
      <c r="E28" s="71">
        <f>' C3. Sihtrühmaga seotud kulud'!H22</f>
        <v>2541.6799999999998</v>
      </c>
      <c r="F28" s="71">
        <f>' C3. Sihtrühmaga seotud kulud'!H29</f>
        <v>0</v>
      </c>
      <c r="G28" s="71">
        <f>' C3. Sihtrühmaga seotud kulud'!H35</f>
        <v>0</v>
      </c>
      <c r="H28" s="71">
        <f>' C3. Sihtrühmaga seotud kulud'!H41</f>
        <v>0</v>
      </c>
      <c r="I28" s="71">
        <f>' C3. Sihtrühmaga seotud kulud'!H47</f>
        <v>0</v>
      </c>
      <c r="J28" s="71">
        <f>' C3. Sihtrühmaga seotud kulud'!H53</f>
        <v>0</v>
      </c>
      <c r="K28" s="71">
        <f>IFERROR(ROUND(D28/C28*100,2),0)</f>
        <v>0.54</v>
      </c>
    </row>
    <row r="29" spans="1:14" s="21" customFormat="1" x14ac:dyDescent="0.25">
      <c r="A29" s="10" t="s">
        <v>93</v>
      </c>
      <c r="B29" s="11" t="s">
        <v>90</v>
      </c>
      <c r="C29" s="71">
        <f>'A. Eelarve'!C27</f>
        <v>702</v>
      </c>
      <c r="D29" s="71">
        <f>SUM(E29:J29)</f>
        <v>0</v>
      </c>
      <c r="E29" s="71">
        <f>'C7. Muud otsesed kulud'!H12</f>
        <v>0</v>
      </c>
      <c r="F29" s="71">
        <f>'C7. Muud otsesed kulud'!H17</f>
        <v>0</v>
      </c>
      <c r="G29" s="71">
        <f>'C7. Muud otsesed kulud'!H23</f>
        <v>0</v>
      </c>
      <c r="H29" s="71">
        <f>'C7. Muud otsesed kulud'!H30</f>
        <v>0</v>
      </c>
      <c r="I29" s="71">
        <f>'C7. Muud otsesed kulud'!H35</f>
        <v>0</v>
      </c>
      <c r="J29" s="71">
        <f>'C7. Muud otsesed kulud'!H41</f>
        <v>0</v>
      </c>
      <c r="K29" s="71">
        <f>IFERROR(ROUND(D29/C29*100,2),0)</f>
        <v>0</v>
      </c>
    </row>
    <row r="30" spans="1:14" x14ac:dyDescent="0.25">
      <c r="A30" s="12"/>
      <c r="B30" s="13" t="s">
        <v>46</v>
      </c>
      <c r="C30" s="72">
        <f>SUM(C27:C29)</f>
        <v>494990.48</v>
      </c>
      <c r="D30" s="72">
        <f>SUM(D27:D29)</f>
        <v>7147.1100000000006</v>
      </c>
      <c r="E30" s="72">
        <f t="shared" ref="E30:J30" si="1">SUM(E27:E29)</f>
        <v>7147.1100000000006</v>
      </c>
      <c r="F30" s="72">
        <f t="shared" si="1"/>
        <v>0</v>
      </c>
      <c r="G30" s="72">
        <f t="shared" si="1"/>
        <v>0</v>
      </c>
      <c r="H30" s="72">
        <f t="shared" si="1"/>
        <v>0</v>
      </c>
      <c r="I30" s="72">
        <f t="shared" si="1"/>
        <v>0</v>
      </c>
      <c r="J30" s="72">
        <f t="shared" si="1"/>
        <v>0</v>
      </c>
      <c r="K30" s="72">
        <f>IFERROR(ROUND(D30/C30*100,2),0)</f>
        <v>1.44</v>
      </c>
    </row>
    <row r="31" spans="1:14" x14ac:dyDescent="0.25">
      <c r="A31" s="9"/>
      <c r="B31" s="10" t="s">
        <v>14</v>
      </c>
      <c r="C31" s="71">
        <f>SUM(C30:C30)</f>
        <v>494990.48</v>
      </c>
      <c r="D31" s="71">
        <f>SUM(D30:D30)</f>
        <v>7147.1100000000006</v>
      </c>
      <c r="E31" s="71">
        <f>SUM(E30:E30)</f>
        <v>7147.1100000000006</v>
      </c>
      <c r="F31" s="71">
        <f t="shared" ref="F31:J31" si="2">SUM(F30:F30)</f>
        <v>0</v>
      </c>
      <c r="G31" s="71">
        <f t="shared" si="2"/>
        <v>0</v>
      </c>
      <c r="H31" s="71">
        <f t="shared" si="2"/>
        <v>0</v>
      </c>
      <c r="I31" s="71">
        <f t="shared" si="2"/>
        <v>0</v>
      </c>
      <c r="J31" s="71">
        <f t="shared" si="2"/>
        <v>0</v>
      </c>
      <c r="K31" s="71">
        <f>IFERROR(ROUND(D31/C31*100,2),0)</f>
        <v>1.44</v>
      </c>
    </row>
    <row r="32" spans="1:14" x14ac:dyDescent="0.25">
      <c r="A32"/>
      <c r="B32"/>
      <c r="C32" s="101"/>
      <c r="D32"/>
      <c r="J32" s="73"/>
    </row>
    <row r="33" spans="1:10" x14ac:dyDescent="0.25">
      <c r="A33" s="21"/>
      <c r="B33" s="21"/>
      <c r="C33" s="21"/>
    </row>
    <row r="34" spans="1:10" x14ac:dyDescent="0.25">
      <c r="A34" s="18" t="s">
        <v>96</v>
      </c>
      <c r="B34" s="16"/>
      <c r="C34" s="15"/>
    </row>
    <row r="35" spans="1:10" ht="47.25" customHeight="1" x14ac:dyDescent="0.25">
      <c r="A35" s="155"/>
      <c r="B35" s="162" t="s">
        <v>76</v>
      </c>
      <c r="C35" s="160" t="s">
        <v>75</v>
      </c>
      <c r="D35" s="153" t="s">
        <v>151</v>
      </c>
      <c r="E35" s="153" t="s">
        <v>153</v>
      </c>
      <c r="F35" s="153" t="s">
        <v>155</v>
      </c>
      <c r="G35" s="153" t="s">
        <v>157</v>
      </c>
      <c r="H35" s="153" t="s">
        <v>159</v>
      </c>
      <c r="I35" s="153" t="s">
        <v>161</v>
      </c>
    </row>
    <row r="36" spans="1:10" s="21" customFormat="1" ht="47.25" customHeight="1" x14ac:dyDescent="0.25">
      <c r="A36" s="156"/>
      <c r="B36" s="163"/>
      <c r="C36" s="161"/>
      <c r="D36" s="154"/>
      <c r="E36" s="154"/>
      <c r="F36" s="154"/>
      <c r="G36" s="154"/>
      <c r="H36" s="154"/>
      <c r="I36" s="154"/>
    </row>
    <row r="37" spans="1:10" x14ac:dyDescent="0.25">
      <c r="A37" s="17" t="s">
        <v>28</v>
      </c>
      <c r="B37" s="74">
        <f>'A. Eelarve'!B34</f>
        <v>198057.8</v>
      </c>
      <c r="C37" s="75">
        <f>SUM(D37:I37)</f>
        <v>2858.84</v>
      </c>
      <c r="D37" s="68">
        <v>2858.84</v>
      </c>
      <c r="E37" s="68"/>
      <c r="F37" s="68"/>
      <c r="G37" s="68"/>
      <c r="H37" s="68"/>
      <c r="I37" s="68"/>
    </row>
    <row r="38" spans="1:10" x14ac:dyDescent="0.25">
      <c r="A38" s="17" t="s">
        <v>162</v>
      </c>
      <c r="B38" s="74">
        <f>'A. Eelarve'!B36</f>
        <v>296932.68</v>
      </c>
      <c r="C38" s="75">
        <f>SUM(D38:I38)</f>
        <v>4288.2700000000004</v>
      </c>
      <c r="D38" s="68">
        <v>4288.2700000000004</v>
      </c>
      <c r="E38" s="68"/>
      <c r="F38" s="68"/>
      <c r="G38" s="68"/>
      <c r="H38" s="68"/>
      <c r="I38" s="68"/>
    </row>
    <row r="39" spans="1:10" x14ac:dyDescent="0.25">
      <c r="A39" s="10" t="s">
        <v>21</v>
      </c>
      <c r="B39" s="76">
        <f t="shared" ref="B39:I39" si="3">SUM(B37:B38)</f>
        <v>494990.48</v>
      </c>
      <c r="C39" s="71">
        <f t="shared" si="3"/>
        <v>7147.1100000000006</v>
      </c>
      <c r="D39" s="71">
        <f t="shared" si="3"/>
        <v>7147.1100000000006</v>
      </c>
      <c r="E39" s="71">
        <f t="shared" si="3"/>
        <v>0</v>
      </c>
      <c r="F39" s="71">
        <f t="shared" si="3"/>
        <v>0</v>
      </c>
      <c r="G39" s="71">
        <f t="shared" si="3"/>
        <v>0</v>
      </c>
      <c r="H39" s="71">
        <f t="shared" si="3"/>
        <v>0</v>
      </c>
      <c r="I39" s="71">
        <f t="shared" si="3"/>
        <v>0</v>
      </c>
    </row>
    <row r="41" spans="1:10" x14ac:dyDescent="0.25">
      <c r="A41" s="20" t="s">
        <v>65</v>
      </c>
    </row>
    <row r="42" spans="1:10" x14ac:dyDescent="0.25">
      <c r="A42" s="157" t="s">
        <v>82</v>
      </c>
      <c r="B42" s="158"/>
      <c r="C42" s="62" t="s">
        <v>81</v>
      </c>
      <c r="D42" s="62" t="s">
        <v>51</v>
      </c>
      <c r="E42"/>
      <c r="F42" s="15"/>
      <c r="G42" s="15"/>
      <c r="H42" s="15"/>
      <c r="I42" s="15"/>
      <c r="J42"/>
    </row>
    <row r="43" spans="1:10" ht="47.25" x14ac:dyDescent="0.25">
      <c r="A43" s="22">
        <v>1</v>
      </c>
      <c r="B43" s="2" t="s">
        <v>22</v>
      </c>
      <c r="C43" s="63" t="s">
        <v>79</v>
      </c>
      <c r="D43" s="34"/>
      <c r="E43"/>
      <c r="F43" s="15"/>
      <c r="G43" s="15"/>
      <c r="H43" s="15"/>
      <c r="I43" s="15"/>
      <c r="J43"/>
    </row>
    <row r="44" spans="1:10" x14ac:dyDescent="0.25">
      <c r="A44" s="22">
        <v>2</v>
      </c>
      <c r="B44" s="23" t="s">
        <v>23</v>
      </c>
      <c r="C44" s="63" t="s">
        <v>79</v>
      </c>
      <c r="D44" s="34"/>
      <c r="E44"/>
      <c r="F44" s="15"/>
      <c r="G44" s="15"/>
      <c r="H44" s="15"/>
      <c r="I44" s="15"/>
      <c r="J44"/>
    </row>
    <row r="45" spans="1:10" ht="47.25" x14ac:dyDescent="0.25">
      <c r="A45" s="22">
        <v>3</v>
      </c>
      <c r="B45" s="2" t="s">
        <v>24</v>
      </c>
      <c r="C45" s="63" t="s">
        <v>80</v>
      </c>
      <c r="D45" s="34"/>
      <c r="E45"/>
      <c r="F45" s="15"/>
      <c r="G45" s="15"/>
      <c r="H45" s="15"/>
      <c r="I45" s="15"/>
      <c r="J45"/>
    </row>
    <row r="46" spans="1:10" ht="47.25" x14ac:dyDescent="0.25">
      <c r="A46" s="22">
        <v>4</v>
      </c>
      <c r="B46" s="2" t="s">
        <v>25</v>
      </c>
      <c r="C46" s="63" t="s">
        <v>79</v>
      </c>
      <c r="D46" s="34"/>
      <c r="E46"/>
      <c r="F46" s="15"/>
      <c r="G46" s="15"/>
      <c r="H46" s="15"/>
      <c r="I46" s="15"/>
      <c r="J46"/>
    </row>
    <row r="49" spans="1:4" x14ac:dyDescent="0.25">
      <c r="A49" s="21"/>
      <c r="B49" s="21"/>
      <c r="C49" s="21"/>
      <c r="D49" s="21"/>
    </row>
    <row r="50" spans="1:4" x14ac:dyDescent="0.25">
      <c r="A50" s="98"/>
      <c r="B50" s="21"/>
      <c r="C50" s="98"/>
      <c r="D50" s="21"/>
    </row>
    <row r="51" spans="1:4" x14ac:dyDescent="0.25">
      <c r="A51" s="21"/>
      <c r="B51" s="21"/>
      <c r="C51" s="21"/>
      <c r="D51" s="21"/>
    </row>
  </sheetData>
  <sheetProtection selectLockedCells="1"/>
  <dataConsolidate/>
  <mergeCells count="21">
    <mergeCell ref="H35:H36"/>
    <mergeCell ref="I35:I36"/>
    <mergeCell ref="B35:B36"/>
    <mergeCell ref="A35:A36"/>
    <mergeCell ref="C35:C36"/>
    <mergeCell ref="J25:J26"/>
    <mergeCell ref="A25:A26"/>
    <mergeCell ref="B25:B26"/>
    <mergeCell ref="A42:B42"/>
    <mergeCell ref="A14:B14"/>
    <mergeCell ref="A21:B21"/>
    <mergeCell ref="C25:C26"/>
    <mergeCell ref="E25:E26"/>
    <mergeCell ref="F25:F26"/>
    <mergeCell ref="G25:G26"/>
    <mergeCell ref="H25:H26"/>
    <mergeCell ref="I25:I26"/>
    <mergeCell ref="D35:D36"/>
    <mergeCell ref="E35:E36"/>
    <mergeCell ref="F35:F36"/>
    <mergeCell ref="G35:G36"/>
  </mergeCells>
  <conditionalFormatting sqref="D27 D29">
    <cfRule type="colorScale" priority="70">
      <colorScale>
        <cfvo type="num" val="0"/>
        <cfvo type="num" val="&quot;C11*1,1&quot;"/>
        <color rgb="FFFF7128"/>
        <color theme="5"/>
      </colorScale>
    </cfRule>
    <cfRule type="cellIs" dxfId="26" priority="72" stopIfTrue="1" operator="greaterThan">
      <formula>"C11*110%"</formula>
    </cfRule>
    <cfRule type="cellIs" dxfId="25" priority="73" stopIfTrue="1" operator="greaterThan">
      <formula>C27*1.1</formula>
    </cfRule>
    <cfRule type="cellIs" dxfId="24" priority="74" stopIfTrue="1" operator="greaterThan">
      <formula>C27*1.1</formula>
    </cfRule>
    <cfRule type="cellIs" dxfId="23" priority="75" stopIfTrue="1" operator="greaterThan">
      <formula>"F11*1,1"</formula>
    </cfRule>
  </conditionalFormatting>
  <conditionalFormatting sqref="K21">
    <cfRule type="cellIs" dxfId="22" priority="38" operator="equal">
      <formula>0</formula>
    </cfRule>
    <cfRule type="cellIs" dxfId="21" priority="56" operator="lessThan">
      <formula>100</formula>
    </cfRule>
    <cfRule type="cellIs" dxfId="20" priority="57" operator="greaterThan">
      <formula>100</formula>
    </cfRule>
  </conditionalFormatting>
  <conditionalFormatting sqref="E39:I39">
    <cfRule type="cellIs" dxfId="19" priority="51" operator="equal">
      <formula>0</formula>
    </cfRule>
    <cfRule type="cellIs" dxfId="18" priority="52" operator="notEqual">
      <formula>$J$31</formula>
    </cfRule>
  </conditionalFormatting>
  <conditionalFormatting sqref="D39">
    <cfRule type="cellIs" dxfId="17" priority="49" operator="equal">
      <formula>0</formula>
    </cfRule>
    <cfRule type="cellIs" dxfId="16" priority="50" operator="notEqual">
      <formula>$E$31</formula>
    </cfRule>
  </conditionalFormatting>
  <conditionalFormatting sqref="K27 K29">
    <cfRule type="cellIs" dxfId="15" priority="48" operator="greaterThan">
      <formula>110</formula>
    </cfRule>
  </conditionalFormatting>
  <conditionalFormatting sqref="K31">
    <cfRule type="cellIs" dxfId="14" priority="42" operator="greaterThan">
      <formula>100</formula>
    </cfRule>
  </conditionalFormatting>
  <conditionalFormatting sqref="K30">
    <cfRule type="cellIs" dxfId="13" priority="40" operator="greaterThan">
      <formula>100</formula>
    </cfRule>
  </conditionalFormatting>
  <conditionalFormatting sqref="K28">
    <cfRule type="cellIs" dxfId="12" priority="36" operator="greaterThan">
      <formula>110</formula>
    </cfRule>
  </conditionalFormatting>
  <conditionalFormatting sqref="D28">
    <cfRule type="colorScale" priority="25">
      <colorScale>
        <cfvo type="num" val="0"/>
        <cfvo type="num" val="&quot;C11*1,1&quot;"/>
        <color rgb="FFFF7128"/>
        <color theme="5"/>
      </colorScale>
    </cfRule>
    <cfRule type="cellIs" dxfId="11" priority="26" stopIfTrue="1" operator="greaterThan">
      <formula>"C11*110%"</formula>
    </cfRule>
    <cfRule type="cellIs" dxfId="10" priority="27" stopIfTrue="1" operator="greaterThan">
      <formula>C28*1.1</formula>
    </cfRule>
    <cfRule type="cellIs" dxfId="9" priority="28" stopIfTrue="1" operator="greaterThan">
      <formula>C28*1.1</formula>
    </cfRule>
    <cfRule type="cellIs" dxfId="8" priority="29" stopIfTrue="1" operator="greaterThan">
      <formula>"F11*1,1"</formula>
    </cfRule>
  </conditionalFormatting>
  <conditionalFormatting sqref="D30:J30">
    <cfRule type="colorScale" priority="15">
      <colorScale>
        <cfvo type="num" val="0"/>
        <cfvo type="num" val="&quot;C11*1,1&quot;"/>
        <color rgb="FFFF7128"/>
        <color theme="5"/>
      </colorScale>
    </cfRule>
    <cfRule type="cellIs" dxfId="7" priority="16" stopIfTrue="1" operator="greaterThan">
      <formula>"C11*110%"</formula>
    </cfRule>
    <cfRule type="cellIs" dxfId="6" priority="17" stopIfTrue="1" operator="greaterThan">
      <formula>C30*1.1</formula>
    </cfRule>
    <cfRule type="cellIs" dxfId="5" priority="18" stopIfTrue="1" operator="greaterThan">
      <formula>C30*1.1</formula>
    </cfRule>
    <cfRule type="cellIs" dxfId="4" priority="19" stopIfTrue="1" operator="greaterThan">
      <formula>"F11*1,1"</formula>
    </cfRule>
  </conditionalFormatting>
  <conditionalFormatting sqref="D31">
    <cfRule type="colorScale" priority="5">
      <colorScale>
        <cfvo type="num" val="0"/>
        <cfvo type="num" val="&quot;C11*1,1&quot;"/>
        <color rgb="FFFF7128"/>
        <color theme="5"/>
      </colorScale>
    </cfRule>
    <cfRule type="cellIs" dxfId="3" priority="6" stopIfTrue="1" operator="greaterThan">
      <formula>"C11*110%"</formula>
    </cfRule>
    <cfRule type="cellIs" dxfId="2" priority="7" stopIfTrue="1" operator="greaterThan">
      <formula>C31*1.1</formula>
    </cfRule>
    <cfRule type="cellIs" dxfId="1" priority="8" stopIfTrue="1" operator="greaterThan">
      <formula>C31*1.1</formula>
    </cfRule>
    <cfRule type="cellIs" dxfId="0" priority="9" stopIfTrue="1" operator="greaterThan">
      <formula>"F11*1,1"</formula>
    </cfRule>
  </conditionalFormatting>
  <dataValidations xWindow="399" yWindow="519" count="9">
    <dataValidation errorStyle="warning" operator="equal" allowBlank="1" showInputMessage="1" showErrorMessage="1" promptTitle="Tähelepanu!" prompt="Tööjõukulud peavad võrduma töölehel &quot;Tööjõukulud&quot; saadud summaga." sqref="D27"/>
    <dataValidation type="decimal" operator="equal" allowBlank="1" showInputMessage="1" showErrorMessage="1" sqref="C21">
      <formula1>C67</formula1>
    </dataValidation>
    <dataValidation type="decimal" operator="equal" allowBlank="1" showInputMessage="1" showErrorMessage="1" errorTitle="Tähelepanu!" error="Tervik peab olema 100%" promptTitle="Tähelepanu!" prompt="Osakaalude summa peab olema 100%" sqref="K21">
      <formula1>100</formula1>
    </dataValidation>
    <dataValidation type="decimal" allowBlank="1" showInputMessage="1" showErrorMessage="1" errorTitle="Tähelepanu!" error="AMIF toetuse osakaal ei saa olla suurem kui 75%" promptTitle="Tähelepanu!" prompt="AMIF toetuse osakaal ei saa olla suurem kui 75%" sqref="K16:K20">
      <formula1>0</formula1>
      <formula2>75</formula2>
    </dataValidation>
    <dataValidation operator="equal" allowBlank="1" showErrorMessage="1" promptTitle="Tähelepanu!" prompt="AMIF tulu peab võrduma AMIF kuluga." sqref="B15"/>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39">
      <formula1>E31</formula1>
    </dataValidation>
    <dataValidation allowBlank="1" showInputMessage="1" showErrorMessage="1" promptTitle="Tähelepanu!" prompt="Aruandlusperioodi meetmete kogukulu peab olema võrdne projekti aruandlusperioodi kogukuludega." sqref="E39:I39"/>
    <dataValidation allowBlank="1" showInputMessage="1" showErrorMessage="1" promptTitle="Tähelepanu!" prompt="Kulud meetmete lõikes kokku peab olema võrdne projekti kulud kokku." sqref="C39"/>
    <dataValidation type="list" allowBlank="1" showInputMessage="1" showErrorMessage="1" errorTitle="Tähelepanu!" error="Vali sobiv vastus" promptTitle="Tähelepanu!" prompt="Vali sobiv vastus" sqref="C43:C46">
      <formula1>Kinnituskiri</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399" yWindow="519" count="2">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C3. Sihtrühmaga seotud kulud'!H54</xm:f>
          </x14:formula1>
          <xm:sqref>D28</xm:sqref>
        </x14:dataValidation>
        <x14:dataValidation type="decimal" errorStyle="warning" operator="equal" allowBlank="1" showInputMessage="1" showErrorMessage="1" promptTitle="Tähelepanu!" prompt="Muude otseste kulude kogusumma peab olema võrdne töölehel &quot;Muud otsesed kulud&quot; saadud kogusummaga.">
          <x14:formula1>
            <xm:f>'C7. Muud otsesed kulud'!H42</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67"/>
  <sheetViews>
    <sheetView tabSelected="1" topLeftCell="A22" zoomScale="120" zoomScaleNormal="120" workbookViewId="0">
      <selection activeCell="L28" sqref="L28"/>
    </sheetView>
  </sheetViews>
  <sheetFormatPr defaultRowHeight="15.75" x14ac:dyDescent="0.25"/>
  <cols>
    <col min="1" max="1" width="9.140625" style="21"/>
    <col min="2" max="2" width="18.28515625" style="21" customWidth="1"/>
    <col min="3" max="3" width="25.5703125" style="21" customWidth="1"/>
    <col min="4" max="4" width="16.7109375" style="15" customWidth="1"/>
    <col min="5" max="6" width="15.7109375" style="15" customWidth="1"/>
    <col min="7" max="7" width="15.42578125" style="21" customWidth="1"/>
    <col min="8" max="8" width="9.85546875" style="21" bestFit="1" customWidth="1"/>
    <col min="9" max="16384" width="9.140625" style="21"/>
  </cols>
  <sheetData>
    <row r="1" spans="1:8" x14ac:dyDescent="0.25">
      <c r="A1" s="3" t="s">
        <v>77</v>
      </c>
      <c r="B1" s="3"/>
    </row>
    <row r="2" spans="1:8" x14ac:dyDescent="0.25">
      <c r="A2" s="3"/>
      <c r="B2" s="3"/>
    </row>
    <row r="4" spans="1:8" x14ac:dyDescent="0.25">
      <c r="A4" s="19"/>
      <c r="B4" s="166" t="s">
        <v>12</v>
      </c>
      <c r="C4" s="166"/>
      <c r="D4" s="166"/>
      <c r="E4" s="166"/>
      <c r="F4" s="166"/>
      <c r="G4" s="166"/>
      <c r="H4" s="167" t="s">
        <v>17</v>
      </c>
    </row>
    <row r="5" spans="1:8" x14ac:dyDescent="0.25">
      <c r="A5" s="155" t="s">
        <v>2</v>
      </c>
      <c r="B5" s="168" t="s">
        <v>83</v>
      </c>
      <c r="C5" s="169"/>
      <c r="D5" s="169"/>
      <c r="E5" s="169"/>
      <c r="F5" s="169"/>
      <c r="G5" s="170"/>
      <c r="H5" s="167"/>
    </row>
    <row r="6" spans="1:8" ht="31.5" x14ac:dyDescent="0.25">
      <c r="A6" s="156"/>
      <c r="B6" s="5" t="s">
        <v>52</v>
      </c>
      <c r="C6" s="5" t="s">
        <v>53</v>
      </c>
      <c r="D6" s="5" t="s">
        <v>54</v>
      </c>
      <c r="E6" s="5" t="s">
        <v>55</v>
      </c>
      <c r="F6" s="5" t="s">
        <v>66</v>
      </c>
      <c r="G6" s="5" t="s">
        <v>56</v>
      </c>
      <c r="H6" s="167"/>
    </row>
    <row r="7" spans="1:8" ht="31.5" x14ac:dyDescent="0.25">
      <c r="A7" s="111">
        <v>1</v>
      </c>
      <c r="B7" s="105" t="s">
        <v>184</v>
      </c>
      <c r="C7" s="105" t="s">
        <v>185</v>
      </c>
      <c r="D7" s="118" t="s">
        <v>209</v>
      </c>
      <c r="E7" s="112">
        <v>42284</v>
      </c>
      <c r="F7" s="112">
        <v>42284</v>
      </c>
      <c r="G7" s="105" t="s">
        <v>190</v>
      </c>
      <c r="H7" s="106">
        <v>453.14</v>
      </c>
    </row>
    <row r="8" spans="1:8" s="30" customFormat="1" ht="126" x14ac:dyDescent="0.25">
      <c r="A8" s="28">
        <v>2</v>
      </c>
      <c r="B8" s="28" t="s">
        <v>184</v>
      </c>
      <c r="C8" s="28" t="s">
        <v>185</v>
      </c>
      <c r="D8" s="118" t="s">
        <v>209</v>
      </c>
      <c r="E8" s="29">
        <v>42284</v>
      </c>
      <c r="F8" s="29">
        <v>42318</v>
      </c>
      <c r="G8" s="90" t="s">
        <v>186</v>
      </c>
      <c r="H8" s="108">
        <v>120.53</v>
      </c>
    </row>
    <row r="9" spans="1:8" s="30" customFormat="1" ht="31.5" x14ac:dyDescent="0.25">
      <c r="A9" s="28">
        <v>3</v>
      </c>
      <c r="B9" s="28" t="s">
        <v>184</v>
      </c>
      <c r="C9" s="28" t="s">
        <v>185</v>
      </c>
      <c r="D9" s="118" t="s">
        <v>209</v>
      </c>
      <c r="E9" s="29">
        <v>42284</v>
      </c>
      <c r="F9" s="29">
        <v>42318</v>
      </c>
      <c r="G9" s="90" t="s">
        <v>187</v>
      </c>
      <c r="H9" s="108">
        <v>189.31</v>
      </c>
    </row>
    <row r="10" spans="1:8" s="30" customFormat="1" ht="31.5" x14ac:dyDescent="0.25">
      <c r="A10" s="111">
        <v>4</v>
      </c>
      <c r="B10" s="28" t="s">
        <v>184</v>
      </c>
      <c r="C10" s="28" t="s">
        <v>185</v>
      </c>
      <c r="D10" s="118" t="s">
        <v>209</v>
      </c>
      <c r="E10" s="29">
        <v>42284</v>
      </c>
      <c r="F10" s="29">
        <v>42318</v>
      </c>
      <c r="G10" s="90" t="s">
        <v>188</v>
      </c>
      <c r="H10" s="108">
        <v>4.59</v>
      </c>
    </row>
    <row r="11" spans="1:8" s="30" customFormat="1" ht="31.5" x14ac:dyDescent="0.25">
      <c r="A11" s="28">
        <v>5</v>
      </c>
      <c r="B11" s="28" t="s">
        <v>184</v>
      </c>
      <c r="C11" s="28" t="s">
        <v>185</v>
      </c>
      <c r="D11" s="109" t="s">
        <v>189</v>
      </c>
      <c r="E11" s="29">
        <v>42314</v>
      </c>
      <c r="F11" s="29">
        <v>42314</v>
      </c>
      <c r="G11" s="90" t="s">
        <v>190</v>
      </c>
      <c r="H11" s="106">
        <v>453.14</v>
      </c>
    </row>
    <row r="12" spans="1:8" s="30" customFormat="1" ht="126" x14ac:dyDescent="0.25">
      <c r="A12" s="28">
        <v>6</v>
      </c>
      <c r="B12" s="28" t="s">
        <v>184</v>
      </c>
      <c r="C12" s="28" t="s">
        <v>185</v>
      </c>
      <c r="D12" s="109" t="s">
        <v>189</v>
      </c>
      <c r="E12" s="29">
        <v>42314</v>
      </c>
      <c r="F12" s="29">
        <v>42348</v>
      </c>
      <c r="G12" s="90" t="s">
        <v>186</v>
      </c>
      <c r="H12" s="108">
        <v>120.53</v>
      </c>
    </row>
    <row r="13" spans="1:8" s="30" customFormat="1" ht="31.5" x14ac:dyDescent="0.25">
      <c r="A13" s="111">
        <v>7</v>
      </c>
      <c r="B13" s="28" t="s">
        <v>184</v>
      </c>
      <c r="C13" s="28" t="s">
        <v>185</v>
      </c>
      <c r="D13" s="109" t="s">
        <v>189</v>
      </c>
      <c r="E13" s="29">
        <v>42314</v>
      </c>
      <c r="F13" s="29">
        <v>42348</v>
      </c>
      <c r="G13" s="90" t="s">
        <v>187</v>
      </c>
      <c r="H13" s="108">
        <v>189.31</v>
      </c>
    </row>
    <row r="14" spans="1:8" s="30" customFormat="1" ht="31.5" x14ac:dyDescent="0.25">
      <c r="A14" s="28">
        <v>8</v>
      </c>
      <c r="B14" s="28" t="s">
        <v>184</v>
      </c>
      <c r="C14" s="28" t="s">
        <v>185</v>
      </c>
      <c r="D14" s="109" t="s">
        <v>189</v>
      </c>
      <c r="E14" s="29">
        <v>42314</v>
      </c>
      <c r="F14" s="29">
        <v>42348</v>
      </c>
      <c r="G14" s="90" t="s">
        <v>188</v>
      </c>
      <c r="H14" s="108">
        <v>4.59</v>
      </c>
    </row>
    <row r="15" spans="1:8" s="30" customFormat="1" x14ac:dyDescent="0.25">
      <c r="A15" s="28">
        <v>9</v>
      </c>
      <c r="B15" s="28" t="s">
        <v>184</v>
      </c>
      <c r="C15" s="28" t="s">
        <v>185</v>
      </c>
      <c r="D15" s="109" t="s">
        <v>191</v>
      </c>
      <c r="E15" s="29">
        <v>42345</v>
      </c>
      <c r="F15" s="29">
        <v>42345</v>
      </c>
      <c r="G15" s="90" t="s">
        <v>190</v>
      </c>
      <c r="H15" s="106">
        <v>453.14</v>
      </c>
    </row>
    <row r="16" spans="1:8" s="30" customFormat="1" ht="126" x14ac:dyDescent="0.25">
      <c r="A16" s="111">
        <v>10</v>
      </c>
      <c r="B16" s="28" t="s">
        <v>184</v>
      </c>
      <c r="C16" s="28" t="s">
        <v>185</v>
      </c>
      <c r="D16" s="109" t="s">
        <v>191</v>
      </c>
      <c r="E16" s="29">
        <v>42345</v>
      </c>
      <c r="F16" s="29">
        <v>42380</v>
      </c>
      <c r="G16" s="90" t="s">
        <v>186</v>
      </c>
      <c r="H16" s="107">
        <v>120.53</v>
      </c>
    </row>
    <row r="17" spans="1:8" s="30" customFormat="1" ht="31.5" x14ac:dyDescent="0.25">
      <c r="A17" s="28">
        <v>11</v>
      </c>
      <c r="B17" s="28" t="s">
        <v>184</v>
      </c>
      <c r="C17" s="28" t="s">
        <v>185</v>
      </c>
      <c r="D17" s="109" t="s">
        <v>191</v>
      </c>
      <c r="E17" s="29">
        <v>42345</v>
      </c>
      <c r="F17" s="29">
        <v>42380</v>
      </c>
      <c r="G17" s="90" t="s">
        <v>187</v>
      </c>
      <c r="H17" s="108">
        <v>189.31</v>
      </c>
    </row>
    <row r="18" spans="1:8" s="30" customFormat="1" ht="31.5" x14ac:dyDescent="0.25">
      <c r="A18" s="28">
        <v>12</v>
      </c>
      <c r="B18" s="28" t="s">
        <v>184</v>
      </c>
      <c r="C18" s="28" t="s">
        <v>185</v>
      </c>
      <c r="D18" s="109" t="s">
        <v>191</v>
      </c>
      <c r="E18" s="29">
        <v>42345</v>
      </c>
      <c r="F18" s="29">
        <v>42380</v>
      </c>
      <c r="G18" s="90" t="s">
        <v>188</v>
      </c>
      <c r="H18" s="108">
        <v>4.59</v>
      </c>
    </row>
    <row r="19" spans="1:8" s="30" customFormat="1" x14ac:dyDescent="0.25">
      <c r="A19" s="111">
        <v>13</v>
      </c>
      <c r="B19" s="28" t="s">
        <v>184</v>
      </c>
      <c r="C19" s="28" t="s">
        <v>185</v>
      </c>
      <c r="D19" s="109" t="s">
        <v>192</v>
      </c>
      <c r="E19" s="29">
        <v>42376</v>
      </c>
      <c r="F19" s="29">
        <v>42376</v>
      </c>
      <c r="G19" s="90" t="s">
        <v>190</v>
      </c>
      <c r="H19" s="108">
        <v>454.25</v>
      </c>
    </row>
    <row r="20" spans="1:8" s="30" customFormat="1" ht="126" x14ac:dyDescent="0.25">
      <c r="A20" s="28">
        <v>14</v>
      </c>
      <c r="B20" s="28" t="s">
        <v>184</v>
      </c>
      <c r="C20" s="28" t="s">
        <v>185</v>
      </c>
      <c r="D20" s="109" t="s">
        <v>192</v>
      </c>
      <c r="E20" s="29">
        <v>42376</v>
      </c>
      <c r="F20" s="29">
        <v>42410</v>
      </c>
      <c r="G20" s="90" t="s">
        <v>186</v>
      </c>
      <c r="H20" s="108">
        <v>119.43</v>
      </c>
    </row>
    <row r="21" spans="1:8" s="30" customFormat="1" ht="31.5" x14ac:dyDescent="0.25">
      <c r="A21" s="28">
        <v>15</v>
      </c>
      <c r="B21" s="28" t="s">
        <v>184</v>
      </c>
      <c r="C21" s="28" t="s">
        <v>185</v>
      </c>
      <c r="D21" s="109" t="s">
        <v>192</v>
      </c>
      <c r="E21" s="29">
        <v>42376</v>
      </c>
      <c r="F21" s="29">
        <v>42410</v>
      </c>
      <c r="G21" s="90" t="s">
        <v>187</v>
      </c>
      <c r="H21" s="108">
        <v>189.31</v>
      </c>
    </row>
    <row r="22" spans="1:8" s="30" customFormat="1" ht="31.5" x14ac:dyDescent="0.25">
      <c r="A22" s="111">
        <v>16</v>
      </c>
      <c r="B22" s="28" t="s">
        <v>184</v>
      </c>
      <c r="C22" s="28" t="s">
        <v>185</v>
      </c>
      <c r="D22" s="109" t="s">
        <v>192</v>
      </c>
      <c r="E22" s="29">
        <v>42376</v>
      </c>
      <c r="F22" s="29">
        <v>42410</v>
      </c>
      <c r="G22" s="90" t="s">
        <v>188</v>
      </c>
      <c r="H22" s="108">
        <v>4.59</v>
      </c>
    </row>
    <row r="23" spans="1:8" s="30" customFormat="1" x14ac:dyDescent="0.25">
      <c r="A23" s="28">
        <v>17</v>
      </c>
      <c r="B23" s="28" t="s">
        <v>184</v>
      </c>
      <c r="C23" s="28" t="s">
        <v>185</v>
      </c>
      <c r="D23" s="109" t="s">
        <v>193</v>
      </c>
      <c r="E23" s="29">
        <v>42405</v>
      </c>
      <c r="F23" s="29">
        <v>42405</v>
      </c>
      <c r="G23" s="90" t="s">
        <v>190</v>
      </c>
      <c r="H23" s="108">
        <v>454.25</v>
      </c>
    </row>
    <row r="24" spans="1:8" s="30" customFormat="1" ht="126" x14ac:dyDescent="0.25">
      <c r="A24" s="28">
        <v>18</v>
      </c>
      <c r="B24" s="28" t="s">
        <v>184</v>
      </c>
      <c r="C24" s="28" t="s">
        <v>185</v>
      </c>
      <c r="D24" s="109" t="s">
        <v>193</v>
      </c>
      <c r="E24" s="29">
        <v>42405</v>
      </c>
      <c r="F24" s="29">
        <v>42439</v>
      </c>
      <c r="G24" s="90" t="s">
        <v>186</v>
      </c>
      <c r="H24" s="108">
        <v>119.42</v>
      </c>
    </row>
    <row r="25" spans="1:8" s="30" customFormat="1" ht="31.5" x14ac:dyDescent="0.25">
      <c r="A25" s="111">
        <v>19</v>
      </c>
      <c r="B25" s="28" t="s">
        <v>184</v>
      </c>
      <c r="C25" s="28" t="s">
        <v>185</v>
      </c>
      <c r="D25" s="109" t="s">
        <v>193</v>
      </c>
      <c r="E25" s="29">
        <v>42405</v>
      </c>
      <c r="F25" s="29">
        <v>42439</v>
      </c>
      <c r="G25" s="90" t="s">
        <v>187</v>
      </c>
      <c r="H25" s="108">
        <v>189.31</v>
      </c>
    </row>
    <row r="26" spans="1:8" s="30" customFormat="1" ht="31.5" x14ac:dyDescent="0.25">
      <c r="A26" s="28">
        <v>20</v>
      </c>
      <c r="B26" s="28" t="s">
        <v>184</v>
      </c>
      <c r="C26" s="28" t="s">
        <v>185</v>
      </c>
      <c r="D26" s="109" t="s">
        <v>193</v>
      </c>
      <c r="E26" s="29">
        <v>42405</v>
      </c>
      <c r="F26" s="29">
        <v>42439</v>
      </c>
      <c r="G26" s="90" t="s">
        <v>188</v>
      </c>
      <c r="H26" s="108">
        <v>4.59</v>
      </c>
    </row>
    <row r="27" spans="1:8" s="30" customFormat="1" x14ac:dyDescent="0.25">
      <c r="A27" s="28">
        <v>21</v>
      </c>
      <c r="B27" s="28" t="s">
        <v>184</v>
      </c>
      <c r="C27" s="28" t="s">
        <v>185</v>
      </c>
      <c r="D27" s="109" t="s">
        <v>194</v>
      </c>
      <c r="E27" s="29">
        <v>42436</v>
      </c>
      <c r="F27" s="29">
        <v>42436</v>
      </c>
      <c r="G27" s="90" t="s">
        <v>190</v>
      </c>
      <c r="H27" s="108">
        <v>454.25</v>
      </c>
    </row>
    <row r="28" spans="1:8" s="30" customFormat="1" ht="126" x14ac:dyDescent="0.25">
      <c r="A28" s="111">
        <v>22</v>
      </c>
      <c r="B28" s="28" t="s">
        <v>184</v>
      </c>
      <c r="C28" s="28" t="s">
        <v>185</v>
      </c>
      <c r="D28" s="109" t="s">
        <v>194</v>
      </c>
      <c r="E28" s="29">
        <v>42436</v>
      </c>
      <c r="F28" s="29">
        <v>42471</v>
      </c>
      <c r="G28" s="90" t="s">
        <v>186</v>
      </c>
      <c r="H28" s="108">
        <v>119.42</v>
      </c>
    </row>
    <row r="29" spans="1:8" s="30" customFormat="1" ht="31.5" x14ac:dyDescent="0.25">
      <c r="A29" s="28">
        <v>23</v>
      </c>
      <c r="B29" s="28" t="s">
        <v>184</v>
      </c>
      <c r="C29" s="28" t="s">
        <v>185</v>
      </c>
      <c r="D29" s="109" t="s">
        <v>194</v>
      </c>
      <c r="E29" s="29">
        <v>42436</v>
      </c>
      <c r="F29" s="29">
        <v>42471</v>
      </c>
      <c r="G29" s="90" t="s">
        <v>187</v>
      </c>
      <c r="H29" s="108">
        <v>189.31</v>
      </c>
    </row>
    <row r="30" spans="1:8" s="30" customFormat="1" ht="31.5" x14ac:dyDescent="0.25">
      <c r="A30" s="28">
        <v>24</v>
      </c>
      <c r="B30" s="28" t="s">
        <v>184</v>
      </c>
      <c r="C30" s="28" t="s">
        <v>185</v>
      </c>
      <c r="D30" s="109" t="s">
        <v>194</v>
      </c>
      <c r="E30" s="29">
        <v>42436</v>
      </c>
      <c r="F30" s="29">
        <v>42471</v>
      </c>
      <c r="G30" s="90" t="s">
        <v>188</v>
      </c>
      <c r="H30" s="108">
        <v>4.59</v>
      </c>
    </row>
    <row r="31" spans="1:8" s="30" customFormat="1" ht="15.75" customHeight="1" x14ac:dyDescent="0.25">
      <c r="A31" s="174" t="s">
        <v>151</v>
      </c>
      <c r="B31" s="175"/>
      <c r="C31" s="175"/>
      <c r="D31" s="175"/>
      <c r="E31" s="175"/>
      <c r="F31" s="175"/>
      <c r="G31" s="176"/>
      <c r="H31" s="80">
        <f>SUM(H7:H30)</f>
        <v>4605.4300000000012</v>
      </c>
    </row>
    <row r="32" spans="1:8" s="30" customFormat="1" x14ac:dyDescent="0.25">
      <c r="A32" s="28"/>
      <c r="B32" s="28"/>
      <c r="C32" s="28"/>
      <c r="D32" s="29"/>
      <c r="E32" s="28"/>
      <c r="F32" s="29"/>
      <c r="G32" s="28"/>
      <c r="H32" s="68"/>
    </row>
    <row r="33" spans="1:8" s="30" customFormat="1" x14ac:dyDescent="0.25">
      <c r="A33" s="28"/>
      <c r="B33" s="28"/>
      <c r="C33" s="28"/>
      <c r="D33" s="29"/>
      <c r="E33" s="28"/>
      <c r="F33" s="29"/>
      <c r="G33" s="28"/>
      <c r="H33" s="68"/>
    </row>
    <row r="34" spans="1:8" s="30" customFormat="1" x14ac:dyDescent="0.25">
      <c r="A34" s="28"/>
      <c r="B34" s="28"/>
      <c r="C34" s="28"/>
      <c r="D34" s="29"/>
      <c r="E34" s="28"/>
      <c r="F34" s="29"/>
      <c r="G34" s="28"/>
      <c r="H34" s="68"/>
    </row>
    <row r="35" spans="1:8" s="30" customFormat="1" x14ac:dyDescent="0.25">
      <c r="A35" s="28"/>
      <c r="B35" s="28"/>
      <c r="C35" s="28"/>
      <c r="D35" s="29"/>
      <c r="E35" s="28"/>
      <c r="F35" s="29"/>
      <c r="G35" s="28"/>
      <c r="H35" s="68"/>
    </row>
    <row r="36" spans="1:8" s="30" customFormat="1" x14ac:dyDescent="0.25">
      <c r="A36" s="28"/>
      <c r="B36" s="28"/>
      <c r="C36" s="28"/>
      <c r="D36" s="29"/>
      <c r="E36" s="28"/>
      <c r="F36" s="29"/>
      <c r="G36" s="28"/>
      <c r="H36" s="68"/>
    </row>
    <row r="37" spans="1:8" s="30" customFormat="1" x14ac:dyDescent="0.25">
      <c r="A37" s="28"/>
      <c r="B37" s="28"/>
      <c r="C37" s="28"/>
      <c r="D37" s="29"/>
      <c r="E37" s="28"/>
      <c r="F37" s="29"/>
      <c r="G37" s="28"/>
      <c r="H37" s="68"/>
    </row>
    <row r="38" spans="1:8" s="30" customFormat="1" x14ac:dyDescent="0.25">
      <c r="A38" s="28"/>
      <c r="B38" s="28"/>
      <c r="C38" s="28"/>
      <c r="D38" s="29"/>
      <c r="E38" s="28"/>
      <c r="F38" s="29"/>
      <c r="G38" s="28"/>
      <c r="H38" s="68"/>
    </row>
    <row r="39" spans="1:8" s="30" customFormat="1" x14ac:dyDescent="0.25">
      <c r="A39" s="174" t="s">
        <v>153</v>
      </c>
      <c r="B39" s="175"/>
      <c r="C39" s="175"/>
      <c r="D39" s="175"/>
      <c r="E39" s="175"/>
      <c r="F39" s="175"/>
      <c r="G39" s="176"/>
      <c r="H39" s="80">
        <f>SUM(H32:H38)</f>
        <v>0</v>
      </c>
    </row>
    <row r="40" spans="1:8" s="30" customFormat="1" x14ac:dyDescent="0.25">
      <c r="A40" s="28"/>
      <c r="B40" s="28"/>
      <c r="C40" s="28"/>
      <c r="D40" s="29"/>
      <c r="E40" s="28"/>
      <c r="F40" s="29"/>
      <c r="G40" s="28"/>
      <c r="H40" s="68"/>
    </row>
    <row r="41" spans="1:8" s="30" customFormat="1" x14ac:dyDescent="0.25">
      <c r="A41" s="28"/>
      <c r="B41" s="28"/>
      <c r="C41" s="28"/>
      <c r="D41" s="29"/>
      <c r="E41" s="28"/>
      <c r="F41" s="29"/>
      <c r="G41" s="28"/>
      <c r="H41" s="68"/>
    </row>
    <row r="42" spans="1:8" s="30" customFormat="1" x14ac:dyDescent="0.25">
      <c r="A42" s="28"/>
      <c r="B42" s="28"/>
      <c r="C42" s="28"/>
      <c r="D42" s="29"/>
      <c r="E42" s="28"/>
      <c r="F42" s="29"/>
      <c r="G42" s="28"/>
      <c r="H42" s="68"/>
    </row>
    <row r="43" spans="1:8" s="30" customFormat="1" x14ac:dyDescent="0.25">
      <c r="A43" s="28"/>
      <c r="B43" s="28"/>
      <c r="C43" s="28"/>
      <c r="D43" s="29"/>
      <c r="E43" s="28"/>
      <c r="F43" s="29"/>
      <c r="G43" s="28"/>
      <c r="H43" s="68"/>
    </row>
    <row r="44" spans="1:8" s="30" customFormat="1" x14ac:dyDescent="0.25">
      <c r="A44" s="28"/>
      <c r="B44" s="28"/>
      <c r="C44" s="28"/>
      <c r="D44" s="29"/>
      <c r="E44" s="28"/>
      <c r="F44" s="29"/>
      <c r="G44" s="28"/>
      <c r="H44" s="68"/>
    </row>
    <row r="45" spans="1:8" s="30" customFormat="1" x14ac:dyDescent="0.25">
      <c r="A45" s="28"/>
      <c r="B45" s="28"/>
      <c r="C45" s="28"/>
      <c r="D45" s="29"/>
      <c r="E45" s="29"/>
      <c r="F45" s="29"/>
      <c r="G45" s="28"/>
      <c r="H45" s="68"/>
    </row>
    <row r="46" spans="1:8" s="30" customFormat="1" x14ac:dyDescent="0.25">
      <c r="A46" s="28"/>
      <c r="B46" s="28"/>
      <c r="C46" s="28"/>
      <c r="D46" s="29"/>
      <c r="E46" s="29"/>
      <c r="F46" s="29"/>
      <c r="G46" s="28"/>
      <c r="H46" s="68"/>
    </row>
    <row r="47" spans="1:8" x14ac:dyDescent="0.25">
      <c r="A47" s="171" t="s">
        <v>155</v>
      </c>
      <c r="B47" s="172"/>
      <c r="C47" s="172"/>
      <c r="D47" s="172"/>
      <c r="E47" s="172"/>
      <c r="F47" s="172"/>
      <c r="G47" s="173"/>
      <c r="H47" s="77">
        <f>SUM(H40:H46)</f>
        <v>0</v>
      </c>
    </row>
    <row r="48" spans="1:8" s="30" customFormat="1" x14ac:dyDescent="0.25">
      <c r="A48" s="28"/>
      <c r="B48" s="28"/>
      <c r="C48" s="28"/>
      <c r="D48" s="29"/>
      <c r="E48" s="29"/>
      <c r="F48" s="29"/>
      <c r="G48" s="28"/>
      <c r="H48" s="68"/>
    </row>
    <row r="49" spans="1:8" s="30" customFormat="1" x14ac:dyDescent="0.25">
      <c r="A49" s="28"/>
      <c r="B49" s="28"/>
      <c r="C49" s="28"/>
      <c r="D49" s="29"/>
      <c r="E49" s="28"/>
      <c r="F49" s="29"/>
      <c r="G49" s="28"/>
      <c r="H49" s="68"/>
    </row>
    <row r="50" spans="1:8" s="30" customFormat="1" x14ac:dyDescent="0.25">
      <c r="A50" s="28"/>
      <c r="B50" s="28"/>
      <c r="C50" s="28"/>
      <c r="D50" s="29"/>
      <c r="E50" s="28"/>
      <c r="F50" s="29"/>
      <c r="G50" s="28"/>
      <c r="H50" s="68"/>
    </row>
    <row r="51" spans="1:8" s="30" customFormat="1" x14ac:dyDescent="0.25">
      <c r="A51" s="28"/>
      <c r="B51" s="28"/>
      <c r="C51" s="28"/>
      <c r="D51" s="29"/>
      <c r="E51" s="29"/>
      <c r="F51" s="29"/>
      <c r="G51" s="28"/>
      <c r="H51" s="68"/>
    </row>
    <row r="52" spans="1:8" s="30" customFormat="1" x14ac:dyDescent="0.25">
      <c r="A52" s="28"/>
      <c r="B52" s="28"/>
      <c r="C52" s="28"/>
      <c r="D52" s="29"/>
      <c r="E52" s="28"/>
      <c r="F52" s="29"/>
      <c r="G52" s="28"/>
      <c r="H52" s="68"/>
    </row>
    <row r="53" spans="1:8" s="30" customFormat="1" x14ac:dyDescent="0.25">
      <c r="A53" s="174" t="s">
        <v>157</v>
      </c>
      <c r="B53" s="175"/>
      <c r="C53" s="175"/>
      <c r="D53" s="175"/>
      <c r="E53" s="175"/>
      <c r="F53" s="175"/>
      <c r="G53" s="176"/>
      <c r="H53" s="80">
        <f>SUM(H48:H52)</f>
        <v>0</v>
      </c>
    </row>
    <row r="54" spans="1:8" s="30" customFormat="1" x14ac:dyDescent="0.25">
      <c r="A54" s="28"/>
      <c r="B54" s="28"/>
      <c r="C54" s="28"/>
      <c r="D54" s="29"/>
      <c r="E54" s="28"/>
      <c r="F54" s="29"/>
      <c r="G54" s="28"/>
      <c r="H54" s="68"/>
    </row>
    <row r="55" spans="1:8" s="30" customFormat="1" x14ac:dyDescent="0.25">
      <c r="A55" s="28"/>
      <c r="B55" s="28"/>
      <c r="C55" s="28"/>
      <c r="D55" s="29"/>
      <c r="E55" s="28"/>
      <c r="F55" s="29"/>
      <c r="G55" s="28"/>
      <c r="H55" s="68"/>
    </row>
    <row r="56" spans="1:8" s="30" customFormat="1" x14ac:dyDescent="0.25">
      <c r="A56" s="28"/>
      <c r="B56" s="28"/>
      <c r="C56" s="28"/>
      <c r="D56" s="29"/>
      <c r="E56" s="28"/>
      <c r="F56" s="29"/>
      <c r="G56" s="28"/>
      <c r="H56" s="68"/>
    </row>
    <row r="57" spans="1:8" s="30" customFormat="1" x14ac:dyDescent="0.25">
      <c r="A57" s="28"/>
      <c r="B57" s="28"/>
      <c r="C57" s="28"/>
      <c r="D57" s="29"/>
      <c r="E57" s="28"/>
      <c r="F57" s="29"/>
      <c r="G57" s="28"/>
      <c r="H57" s="68"/>
    </row>
    <row r="58" spans="1:8" s="30" customFormat="1" x14ac:dyDescent="0.25">
      <c r="A58" s="174" t="s">
        <v>159</v>
      </c>
      <c r="B58" s="175"/>
      <c r="C58" s="175"/>
      <c r="D58" s="175"/>
      <c r="E58" s="175"/>
      <c r="F58" s="175"/>
      <c r="G58" s="176"/>
      <c r="H58" s="80">
        <f>SUM(H54:H57)</f>
        <v>0</v>
      </c>
    </row>
    <row r="59" spans="1:8" s="30" customFormat="1" x14ac:dyDescent="0.25">
      <c r="A59" s="28"/>
      <c r="B59" s="28"/>
      <c r="C59" s="28"/>
      <c r="D59" s="29"/>
      <c r="E59" s="28"/>
      <c r="F59" s="29"/>
      <c r="G59" s="28"/>
      <c r="H59" s="68"/>
    </row>
    <row r="60" spans="1:8" s="30" customFormat="1" x14ac:dyDescent="0.25">
      <c r="A60" s="28"/>
      <c r="B60" s="28"/>
      <c r="C60" s="28"/>
      <c r="D60" s="29"/>
      <c r="E60" s="28"/>
      <c r="F60" s="29"/>
      <c r="G60" s="28"/>
      <c r="H60" s="68"/>
    </row>
    <row r="61" spans="1:8" s="30" customFormat="1" x14ac:dyDescent="0.25">
      <c r="A61" s="28"/>
      <c r="B61" s="28"/>
      <c r="C61" s="28"/>
      <c r="D61" s="29"/>
      <c r="E61" s="28"/>
      <c r="F61" s="29"/>
      <c r="G61" s="28"/>
      <c r="H61" s="68"/>
    </row>
    <row r="62" spans="1:8" s="30" customFormat="1" x14ac:dyDescent="0.25">
      <c r="A62" s="28"/>
      <c r="B62" s="28"/>
      <c r="C62" s="28"/>
      <c r="D62" s="29"/>
      <c r="E62" s="28"/>
      <c r="F62" s="29"/>
      <c r="G62" s="28"/>
      <c r="H62" s="68"/>
    </row>
    <row r="63" spans="1:8" s="30" customFormat="1" x14ac:dyDescent="0.25">
      <c r="A63" s="28"/>
      <c r="B63" s="28"/>
      <c r="C63" s="28"/>
      <c r="D63" s="29"/>
      <c r="E63" s="28"/>
      <c r="F63" s="29"/>
      <c r="G63" s="28"/>
      <c r="H63" s="68"/>
    </row>
    <row r="64" spans="1:8" s="30" customFormat="1" x14ac:dyDescent="0.25">
      <c r="A64" s="28"/>
      <c r="B64" s="28"/>
      <c r="C64" s="28"/>
      <c r="D64" s="29"/>
      <c r="E64" s="28"/>
      <c r="F64" s="29"/>
      <c r="G64" s="28"/>
      <c r="H64" s="68"/>
    </row>
    <row r="65" spans="1:8" s="30" customFormat="1" x14ac:dyDescent="0.25">
      <c r="A65" s="28"/>
      <c r="B65" s="28"/>
      <c r="C65" s="28"/>
      <c r="D65" s="29"/>
      <c r="E65" s="29"/>
      <c r="F65" s="29"/>
      <c r="G65" s="28"/>
      <c r="H65" s="68"/>
    </row>
    <row r="66" spans="1:8" x14ac:dyDescent="0.25">
      <c r="A66" s="171" t="s">
        <v>161</v>
      </c>
      <c r="B66" s="172"/>
      <c r="C66" s="172"/>
      <c r="D66" s="172"/>
      <c r="E66" s="172"/>
      <c r="F66" s="172"/>
      <c r="G66" s="173"/>
      <c r="H66" s="77">
        <f>SUM(H59:H65)</f>
        <v>0</v>
      </c>
    </row>
    <row r="67" spans="1:8" x14ac:dyDescent="0.25">
      <c r="A67" s="164" t="s">
        <v>63</v>
      </c>
      <c r="B67" s="164"/>
      <c r="C67" s="165"/>
      <c r="D67" s="19"/>
      <c r="E67" s="19"/>
      <c r="F67" s="19"/>
      <c r="G67" s="19"/>
      <c r="H67" s="77">
        <f>SUM(H66,H58,H53,H47,H39,H31)</f>
        <v>4605.4300000000012</v>
      </c>
    </row>
  </sheetData>
  <sheetProtection formatCells="0" formatColumns="0" insertColumns="0" insertRows="0" deleteColumns="0" deleteRows="0" selectLockedCells="1"/>
  <mergeCells count="11">
    <mergeCell ref="A67:C67"/>
    <mergeCell ref="B4:G4"/>
    <mergeCell ref="H4:H6"/>
    <mergeCell ref="A5:A6"/>
    <mergeCell ref="B5:G5"/>
    <mergeCell ref="A47:G47"/>
    <mergeCell ref="A66:G66"/>
    <mergeCell ref="A31:G31"/>
    <mergeCell ref="A39:G39"/>
    <mergeCell ref="A53:G53"/>
    <mergeCell ref="A58:G58"/>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59:F65 F40:F46 F32:F38 F48:F52 F54:F57 F8:F30">
      <formula1>E8</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54"/>
  <sheetViews>
    <sheetView zoomScale="80" zoomScaleNormal="80" workbookViewId="0">
      <selection activeCell="C21" sqref="C21"/>
    </sheetView>
  </sheetViews>
  <sheetFormatPr defaultRowHeight="15.75" x14ac:dyDescent="0.25"/>
  <cols>
    <col min="1" max="1" width="9.140625" style="21"/>
    <col min="2" max="2" width="18.28515625" style="21" customWidth="1"/>
    <col min="3" max="3" width="25.5703125" style="21" customWidth="1"/>
    <col min="4" max="4" width="16.7109375" style="15" customWidth="1"/>
    <col min="5" max="6" width="15.7109375" style="15" customWidth="1"/>
    <col min="7" max="7" width="15.42578125" style="21" customWidth="1"/>
    <col min="8" max="8" width="11.28515625" style="21" customWidth="1"/>
    <col min="9" max="16384" width="9.140625" style="21"/>
  </cols>
  <sheetData>
    <row r="1" spans="1:8" x14ac:dyDescent="0.25">
      <c r="A1" s="3" t="s">
        <v>13</v>
      </c>
      <c r="B1" s="3"/>
    </row>
    <row r="3" spans="1:8" x14ac:dyDescent="0.25">
      <c r="A3" s="19"/>
      <c r="B3" s="166" t="s">
        <v>12</v>
      </c>
      <c r="C3" s="166"/>
      <c r="D3" s="166"/>
      <c r="E3" s="166"/>
      <c r="F3" s="166"/>
      <c r="G3" s="166"/>
      <c r="H3" s="167" t="s">
        <v>17</v>
      </c>
    </row>
    <row r="4" spans="1:8" x14ac:dyDescent="0.25">
      <c r="A4" s="155" t="s">
        <v>2</v>
      </c>
      <c r="B4" s="168" t="s">
        <v>83</v>
      </c>
      <c r="C4" s="169"/>
      <c r="D4" s="169"/>
      <c r="E4" s="169"/>
      <c r="F4" s="169"/>
      <c r="G4" s="170"/>
      <c r="H4" s="167"/>
    </row>
    <row r="5" spans="1:8" ht="31.5" x14ac:dyDescent="0.25">
      <c r="A5" s="156"/>
      <c r="B5" s="5" t="s">
        <v>52</v>
      </c>
      <c r="C5" s="5" t="s">
        <v>53</v>
      </c>
      <c r="D5" s="5" t="s">
        <v>54</v>
      </c>
      <c r="E5" s="5" t="s">
        <v>55</v>
      </c>
      <c r="F5" s="5" t="s">
        <v>66</v>
      </c>
      <c r="G5" s="5" t="s">
        <v>56</v>
      </c>
      <c r="H5" s="167"/>
    </row>
    <row r="6" spans="1:8" x14ac:dyDescent="0.25">
      <c r="A6" s="177" t="s">
        <v>201</v>
      </c>
      <c r="B6" s="178"/>
      <c r="C6" s="178"/>
      <c r="D6" s="178"/>
      <c r="E6" s="178"/>
      <c r="F6" s="178"/>
      <c r="G6" s="179"/>
      <c r="H6" s="116">
        <v>0</v>
      </c>
    </row>
    <row r="7" spans="1:8" x14ac:dyDescent="0.25">
      <c r="A7" s="114"/>
      <c r="B7" s="114"/>
      <c r="C7" s="114"/>
      <c r="D7" s="114"/>
      <c r="E7" s="114"/>
      <c r="F7" s="114"/>
      <c r="G7" s="114"/>
      <c r="H7" s="113"/>
    </row>
    <row r="8" spans="1:8" x14ac:dyDescent="0.25">
      <c r="A8" s="177" t="s">
        <v>202</v>
      </c>
      <c r="B8" s="178"/>
      <c r="C8" s="178"/>
      <c r="D8" s="178"/>
      <c r="E8" s="178"/>
      <c r="F8" s="178"/>
      <c r="G8" s="179"/>
      <c r="H8" s="116">
        <v>0</v>
      </c>
    </row>
    <row r="9" spans="1:8" x14ac:dyDescent="0.25">
      <c r="A9" s="114"/>
      <c r="B9" s="114"/>
      <c r="C9" s="114"/>
      <c r="D9" s="114"/>
      <c r="E9" s="114"/>
      <c r="F9" s="114"/>
      <c r="G9" s="114"/>
      <c r="H9" s="113"/>
    </row>
    <row r="10" spans="1:8" x14ac:dyDescent="0.25">
      <c r="A10" s="177" t="s">
        <v>203</v>
      </c>
      <c r="B10" s="178"/>
      <c r="C10" s="178"/>
      <c r="D10" s="178"/>
      <c r="E10" s="178"/>
      <c r="F10" s="178"/>
      <c r="G10" s="179"/>
      <c r="H10" s="116">
        <v>0</v>
      </c>
    </row>
    <row r="11" spans="1:8" x14ac:dyDescent="0.25">
      <c r="A11" s="114"/>
      <c r="B11" s="114"/>
      <c r="C11" s="114"/>
      <c r="D11" s="114"/>
      <c r="E11" s="114"/>
      <c r="F11" s="114"/>
      <c r="G11" s="114"/>
      <c r="H11" s="113"/>
    </row>
    <row r="12" spans="1:8" x14ac:dyDescent="0.25">
      <c r="A12" s="177" t="s">
        <v>204</v>
      </c>
      <c r="B12" s="178"/>
      <c r="C12" s="178"/>
      <c r="D12" s="178"/>
      <c r="E12" s="178"/>
      <c r="F12" s="178"/>
      <c r="G12" s="179"/>
      <c r="H12" s="116">
        <v>0</v>
      </c>
    </row>
    <row r="13" spans="1:8" x14ac:dyDescent="0.25">
      <c r="A13" s="114"/>
      <c r="B13" s="114"/>
      <c r="C13" s="114"/>
      <c r="D13" s="114"/>
      <c r="E13" s="114"/>
      <c r="F13" s="114"/>
      <c r="G13" s="114"/>
      <c r="H13" s="113"/>
    </row>
    <row r="14" spans="1:8" s="30" customFormat="1" x14ac:dyDescent="0.25">
      <c r="A14" s="180" t="s">
        <v>205</v>
      </c>
      <c r="B14" s="181"/>
      <c r="C14" s="181"/>
      <c r="D14" s="181"/>
      <c r="E14" s="181"/>
      <c r="F14" s="181"/>
      <c r="G14" s="182"/>
      <c r="H14" s="117">
        <f>SUM(H15:H17)</f>
        <v>649.62</v>
      </c>
    </row>
    <row r="15" spans="1:8" s="30" customFormat="1" ht="31.5" x14ac:dyDescent="0.25">
      <c r="A15" s="28">
        <v>2</v>
      </c>
      <c r="B15" s="90" t="s">
        <v>197</v>
      </c>
      <c r="C15" s="28" t="s">
        <v>198</v>
      </c>
      <c r="D15" s="28">
        <v>11080022</v>
      </c>
      <c r="E15" s="29">
        <v>42415</v>
      </c>
      <c r="F15" s="29">
        <v>42436</v>
      </c>
      <c r="G15" s="90" t="s">
        <v>199</v>
      </c>
      <c r="H15" s="68">
        <v>482.93</v>
      </c>
    </row>
    <row r="16" spans="1:8" s="30" customFormat="1" ht="31.5" x14ac:dyDescent="0.25">
      <c r="A16" s="28">
        <v>3</v>
      </c>
      <c r="B16" s="90" t="s">
        <v>197</v>
      </c>
      <c r="C16" s="28" t="s">
        <v>198</v>
      </c>
      <c r="D16" s="28">
        <v>11080023</v>
      </c>
      <c r="E16" s="29">
        <v>42415</v>
      </c>
      <c r="F16" s="29">
        <v>42436</v>
      </c>
      <c r="G16" s="90" t="s">
        <v>199</v>
      </c>
      <c r="H16" s="68">
        <v>23.5</v>
      </c>
    </row>
    <row r="17" spans="1:8" s="30" customFormat="1" ht="31.5" x14ac:dyDescent="0.25">
      <c r="A17" s="28">
        <v>4</v>
      </c>
      <c r="B17" s="90" t="s">
        <v>197</v>
      </c>
      <c r="C17" s="28" t="s">
        <v>198</v>
      </c>
      <c r="D17" s="28">
        <v>11080024</v>
      </c>
      <c r="E17" s="29">
        <v>42423</v>
      </c>
      <c r="F17" s="29">
        <v>42444</v>
      </c>
      <c r="G17" s="90" t="s">
        <v>199</v>
      </c>
      <c r="H17" s="68">
        <v>143.19</v>
      </c>
    </row>
    <row r="18" spans="1:8" s="30" customFormat="1" x14ac:dyDescent="0.25">
      <c r="A18" s="180" t="s">
        <v>206</v>
      </c>
      <c r="B18" s="181"/>
      <c r="C18" s="181"/>
      <c r="D18" s="181"/>
      <c r="E18" s="181"/>
      <c r="F18" s="181"/>
      <c r="G18" s="182"/>
      <c r="H18" s="117">
        <v>0</v>
      </c>
    </row>
    <row r="19" spans="1:8" s="30" customFormat="1" x14ac:dyDescent="0.25">
      <c r="A19" s="115"/>
      <c r="B19" s="115"/>
      <c r="C19" s="115"/>
      <c r="D19" s="115"/>
      <c r="E19" s="115"/>
      <c r="F19" s="115"/>
      <c r="G19" s="115"/>
      <c r="H19" s="68"/>
    </row>
    <row r="20" spans="1:8" s="30" customFormat="1" x14ac:dyDescent="0.25">
      <c r="A20" s="180" t="s">
        <v>207</v>
      </c>
      <c r="B20" s="181"/>
      <c r="C20" s="181"/>
      <c r="D20" s="181"/>
      <c r="E20" s="181"/>
      <c r="F20" s="181"/>
      <c r="G20" s="182"/>
      <c r="H20" s="117">
        <f>SUM(H21)</f>
        <v>1892.06</v>
      </c>
    </row>
    <row r="21" spans="1:8" s="30" customFormat="1" ht="63" x14ac:dyDescent="0.25">
      <c r="A21" s="28">
        <v>1</v>
      </c>
      <c r="B21" s="90" t="s">
        <v>195</v>
      </c>
      <c r="C21" s="28" t="s">
        <v>208</v>
      </c>
      <c r="D21" s="110" t="s">
        <v>196</v>
      </c>
      <c r="E21" s="29">
        <v>42313</v>
      </c>
      <c r="F21" s="29">
        <v>42334</v>
      </c>
      <c r="G21" s="90" t="s">
        <v>200</v>
      </c>
      <c r="H21" s="68">
        <v>1892.06</v>
      </c>
    </row>
    <row r="22" spans="1:8" s="30" customFormat="1" x14ac:dyDescent="0.25">
      <c r="A22" s="174" t="s">
        <v>151</v>
      </c>
      <c r="B22" s="175"/>
      <c r="C22" s="175"/>
      <c r="D22" s="175"/>
      <c r="E22" s="175"/>
      <c r="F22" s="175"/>
      <c r="G22" s="176"/>
      <c r="H22" s="80">
        <f>SUM(H6+H8+H10+H12+H14+H18+H20)</f>
        <v>2541.6799999999998</v>
      </c>
    </row>
    <row r="23" spans="1:8" s="30" customFormat="1" x14ac:dyDescent="0.25">
      <c r="A23" s="28"/>
      <c r="B23" s="28"/>
      <c r="C23" s="28"/>
      <c r="D23" s="28"/>
      <c r="E23" s="28"/>
      <c r="F23" s="28"/>
      <c r="G23" s="28"/>
      <c r="H23" s="68"/>
    </row>
    <row r="24" spans="1:8" s="30" customFormat="1" x14ac:dyDescent="0.25">
      <c r="A24" s="28"/>
      <c r="B24" s="28"/>
      <c r="C24" s="28"/>
      <c r="D24" s="28"/>
      <c r="E24" s="28"/>
      <c r="F24" s="28"/>
      <c r="G24" s="28"/>
      <c r="H24" s="68"/>
    </row>
    <row r="25" spans="1:8" s="30" customFormat="1" x14ac:dyDescent="0.25">
      <c r="A25" s="28"/>
      <c r="B25" s="28"/>
      <c r="C25" s="28"/>
      <c r="D25" s="28"/>
      <c r="E25" s="28"/>
      <c r="F25" s="28"/>
      <c r="G25" s="28"/>
      <c r="H25" s="68"/>
    </row>
    <row r="26" spans="1:8" s="30" customFormat="1" x14ac:dyDescent="0.25">
      <c r="A26" s="28"/>
      <c r="B26" s="28"/>
      <c r="C26" s="28"/>
      <c r="D26" s="28"/>
      <c r="E26" s="28"/>
      <c r="F26" s="28"/>
      <c r="G26" s="28"/>
      <c r="H26" s="68"/>
    </row>
    <row r="27" spans="1:8" s="30" customFormat="1" x14ac:dyDescent="0.25">
      <c r="A27" s="28"/>
      <c r="B27" s="28"/>
      <c r="C27" s="28"/>
      <c r="D27" s="28"/>
      <c r="E27" s="28"/>
      <c r="F27" s="28"/>
      <c r="G27" s="28"/>
      <c r="H27" s="68"/>
    </row>
    <row r="28" spans="1:8" s="30" customFormat="1" x14ac:dyDescent="0.25">
      <c r="A28" s="28"/>
      <c r="B28" s="28"/>
      <c r="C28" s="28"/>
      <c r="D28" s="28"/>
      <c r="E28" s="28"/>
      <c r="F28" s="28"/>
      <c r="G28" s="28"/>
      <c r="H28" s="68"/>
    </row>
    <row r="29" spans="1:8" s="30" customFormat="1" x14ac:dyDescent="0.25">
      <c r="A29" s="174" t="s">
        <v>153</v>
      </c>
      <c r="B29" s="175"/>
      <c r="C29" s="175"/>
      <c r="D29" s="175"/>
      <c r="E29" s="175"/>
      <c r="F29" s="175"/>
      <c r="G29" s="176"/>
      <c r="H29" s="80">
        <f>SUM(H23:H28)</f>
        <v>0</v>
      </c>
    </row>
    <row r="30" spans="1:8" s="30" customFormat="1" x14ac:dyDescent="0.25">
      <c r="A30" s="28"/>
      <c r="B30" s="28"/>
      <c r="C30" s="28"/>
      <c r="D30" s="28"/>
      <c r="E30" s="28"/>
      <c r="F30" s="28"/>
      <c r="G30" s="28"/>
      <c r="H30" s="68"/>
    </row>
    <row r="31" spans="1:8" s="30" customFormat="1" x14ac:dyDescent="0.25">
      <c r="A31" s="28"/>
      <c r="B31" s="28"/>
      <c r="C31" s="28"/>
      <c r="D31" s="28"/>
      <c r="E31" s="28"/>
      <c r="F31" s="28"/>
      <c r="G31" s="28"/>
      <c r="H31" s="68"/>
    </row>
    <row r="32" spans="1:8" s="30" customFormat="1" x14ac:dyDescent="0.25">
      <c r="A32" s="28"/>
      <c r="B32" s="28"/>
      <c r="C32" s="28"/>
      <c r="D32" s="28"/>
      <c r="E32" s="28"/>
      <c r="F32" s="28"/>
      <c r="G32" s="28"/>
      <c r="H32" s="68"/>
    </row>
    <row r="33" spans="1:8" s="30" customFormat="1" x14ac:dyDescent="0.25">
      <c r="A33" s="28"/>
      <c r="B33" s="28"/>
      <c r="C33" s="28"/>
      <c r="D33" s="28"/>
      <c r="E33" s="29"/>
      <c r="F33" s="28"/>
      <c r="G33" s="28"/>
      <c r="H33" s="68"/>
    </row>
    <row r="34" spans="1:8" s="30" customFormat="1" x14ac:dyDescent="0.25">
      <c r="A34" s="28"/>
      <c r="B34" s="28"/>
      <c r="C34" s="28"/>
      <c r="D34" s="28"/>
      <c r="E34" s="29"/>
      <c r="F34" s="28"/>
      <c r="G34" s="28"/>
      <c r="H34" s="68"/>
    </row>
    <row r="35" spans="1:8" x14ac:dyDescent="0.25">
      <c r="A35" s="171" t="s">
        <v>155</v>
      </c>
      <c r="B35" s="172"/>
      <c r="C35" s="172"/>
      <c r="D35" s="172"/>
      <c r="E35" s="172"/>
      <c r="F35" s="172"/>
      <c r="G35" s="173"/>
      <c r="H35" s="77">
        <f>SUM(H30:H34)</f>
        <v>0</v>
      </c>
    </row>
    <row r="36" spans="1:8" s="30" customFormat="1" x14ac:dyDescent="0.25">
      <c r="A36" s="28"/>
      <c r="B36" s="28"/>
      <c r="C36" s="28"/>
      <c r="D36" s="28"/>
      <c r="E36" s="29"/>
      <c r="F36" s="29"/>
      <c r="G36" s="28"/>
      <c r="H36" s="68"/>
    </row>
    <row r="37" spans="1:8" s="30" customFormat="1" x14ac:dyDescent="0.25">
      <c r="A37" s="28"/>
      <c r="B37" s="28"/>
      <c r="C37" s="28"/>
      <c r="D37" s="28"/>
      <c r="E37" s="29"/>
      <c r="F37" s="29"/>
      <c r="G37" s="28"/>
      <c r="H37" s="68"/>
    </row>
    <row r="38" spans="1:8" s="30" customFormat="1" x14ac:dyDescent="0.25">
      <c r="A38" s="28"/>
      <c r="B38" s="28"/>
      <c r="C38" s="28"/>
      <c r="D38" s="28"/>
      <c r="E38" s="29"/>
      <c r="F38" s="29"/>
      <c r="G38" s="28"/>
      <c r="H38" s="68"/>
    </row>
    <row r="39" spans="1:8" s="30" customFormat="1" x14ac:dyDescent="0.25">
      <c r="A39" s="28"/>
      <c r="B39" s="28"/>
      <c r="C39" s="28"/>
      <c r="D39" s="28"/>
      <c r="E39" s="29"/>
      <c r="F39" s="29"/>
      <c r="G39" s="28"/>
      <c r="H39" s="68"/>
    </row>
    <row r="40" spans="1:8" s="30" customFormat="1" x14ac:dyDescent="0.25">
      <c r="A40" s="28"/>
      <c r="B40" s="28"/>
      <c r="C40" s="28"/>
      <c r="D40" s="28"/>
      <c r="E40" s="29"/>
      <c r="F40" s="29"/>
      <c r="G40" s="28"/>
      <c r="H40" s="68"/>
    </row>
    <row r="41" spans="1:8" s="30" customFormat="1" x14ac:dyDescent="0.25">
      <c r="A41" s="174" t="s">
        <v>157</v>
      </c>
      <c r="B41" s="175"/>
      <c r="C41" s="175"/>
      <c r="D41" s="175"/>
      <c r="E41" s="175"/>
      <c r="F41" s="175"/>
      <c r="G41" s="176"/>
      <c r="H41" s="80">
        <f>SUM(H36:H40)</f>
        <v>0</v>
      </c>
    </row>
    <row r="42" spans="1:8" s="30" customFormat="1" x14ac:dyDescent="0.25">
      <c r="A42" s="28"/>
      <c r="B42" s="28"/>
      <c r="C42" s="28"/>
      <c r="D42" s="28"/>
      <c r="E42" s="29"/>
      <c r="F42" s="29"/>
      <c r="G42" s="28"/>
      <c r="H42" s="68"/>
    </row>
    <row r="43" spans="1:8" s="30" customFormat="1" x14ac:dyDescent="0.25">
      <c r="A43" s="28"/>
      <c r="B43" s="28"/>
      <c r="C43" s="28"/>
      <c r="D43" s="28"/>
      <c r="E43" s="29"/>
      <c r="F43" s="29"/>
      <c r="G43" s="28"/>
      <c r="H43" s="68"/>
    </row>
    <row r="44" spans="1:8" s="30" customFormat="1" x14ac:dyDescent="0.25">
      <c r="A44" s="28"/>
      <c r="B44" s="28"/>
      <c r="C44" s="28"/>
      <c r="D44" s="28"/>
      <c r="E44" s="29"/>
      <c r="F44" s="29"/>
      <c r="G44" s="28"/>
      <c r="H44" s="68"/>
    </row>
    <row r="45" spans="1:8" s="30" customFormat="1" x14ac:dyDescent="0.25">
      <c r="A45" s="28"/>
      <c r="B45" s="28"/>
      <c r="C45" s="28"/>
      <c r="D45" s="28"/>
      <c r="E45" s="29"/>
      <c r="F45" s="29"/>
      <c r="G45" s="28"/>
      <c r="H45" s="68"/>
    </row>
    <row r="46" spans="1:8" s="30" customFormat="1" x14ac:dyDescent="0.25">
      <c r="A46" s="28"/>
      <c r="B46" s="28"/>
      <c r="C46" s="28"/>
      <c r="D46" s="28"/>
      <c r="E46" s="29"/>
      <c r="F46" s="29"/>
      <c r="G46" s="28"/>
      <c r="H46" s="68"/>
    </row>
    <row r="47" spans="1:8" s="30" customFormat="1" x14ac:dyDescent="0.25">
      <c r="A47" s="174" t="s">
        <v>159</v>
      </c>
      <c r="B47" s="175"/>
      <c r="C47" s="175"/>
      <c r="D47" s="175"/>
      <c r="E47" s="175"/>
      <c r="F47" s="175"/>
      <c r="G47" s="176"/>
      <c r="H47" s="80">
        <f>SUM(H42:H46)</f>
        <v>0</v>
      </c>
    </row>
    <row r="48" spans="1:8" s="30" customFormat="1" x14ac:dyDescent="0.25">
      <c r="A48" s="28"/>
      <c r="B48" s="28"/>
      <c r="C48" s="28"/>
      <c r="D48" s="28"/>
      <c r="E48" s="29"/>
      <c r="F48" s="29"/>
      <c r="G48" s="28"/>
      <c r="H48" s="68"/>
    </row>
    <row r="49" spans="1:8" s="30" customFormat="1" x14ac:dyDescent="0.25">
      <c r="A49" s="28"/>
      <c r="B49" s="28"/>
      <c r="C49" s="28"/>
      <c r="D49" s="28"/>
      <c r="E49" s="29"/>
      <c r="F49" s="29"/>
      <c r="G49" s="28"/>
      <c r="H49" s="68"/>
    </row>
    <row r="50" spans="1:8" s="30" customFormat="1" x14ac:dyDescent="0.25">
      <c r="A50" s="28"/>
      <c r="B50" s="28"/>
      <c r="C50" s="28"/>
      <c r="D50" s="28"/>
      <c r="E50" s="29"/>
      <c r="F50" s="29"/>
      <c r="G50" s="28"/>
      <c r="H50" s="68"/>
    </row>
    <row r="51" spans="1:8" s="30" customFormat="1" x14ac:dyDescent="0.25">
      <c r="A51" s="28"/>
      <c r="B51" s="28"/>
      <c r="C51" s="28"/>
      <c r="D51" s="28"/>
      <c r="E51" s="29"/>
      <c r="F51" s="29"/>
      <c r="G51" s="28"/>
      <c r="H51" s="68"/>
    </row>
    <row r="52" spans="1:8" s="30" customFormat="1" x14ac:dyDescent="0.25">
      <c r="A52" s="28"/>
      <c r="B52" s="28"/>
      <c r="C52" s="28"/>
      <c r="D52" s="28"/>
      <c r="E52" s="29"/>
      <c r="F52" s="29"/>
      <c r="G52" s="28"/>
      <c r="H52" s="68"/>
    </row>
    <row r="53" spans="1:8" x14ac:dyDescent="0.25">
      <c r="A53" s="171" t="s">
        <v>161</v>
      </c>
      <c r="B53" s="172"/>
      <c r="C53" s="172"/>
      <c r="D53" s="172"/>
      <c r="E53" s="172"/>
      <c r="F53" s="172"/>
      <c r="G53" s="173"/>
      <c r="H53" s="77">
        <f>SUM(H48:H52)</f>
        <v>0</v>
      </c>
    </row>
    <row r="54" spans="1:8" x14ac:dyDescent="0.25">
      <c r="A54" s="164" t="s">
        <v>64</v>
      </c>
      <c r="B54" s="164"/>
      <c r="C54" s="165"/>
      <c r="D54" s="19"/>
      <c r="E54" s="19"/>
      <c r="F54" s="19"/>
      <c r="G54" s="19"/>
      <c r="H54" s="77">
        <f>SUM(H53,H47,H41,H35,H29,H22)</f>
        <v>2541.6799999999998</v>
      </c>
    </row>
  </sheetData>
  <sheetProtection formatCells="0" formatColumns="0" formatRows="0" insertColumns="0" insertRows="0" deleteColumns="0" deleteRows="0" selectLockedCells="1"/>
  <mergeCells count="18">
    <mergeCell ref="B3:G3"/>
    <mergeCell ref="H3:H5"/>
    <mergeCell ref="A4:A5"/>
    <mergeCell ref="B4:G4"/>
    <mergeCell ref="A35:G35"/>
    <mergeCell ref="A22:G22"/>
    <mergeCell ref="A29:G29"/>
    <mergeCell ref="A6:G6"/>
    <mergeCell ref="A8:G8"/>
    <mergeCell ref="A10:G10"/>
    <mergeCell ref="A12:G12"/>
    <mergeCell ref="A18:G18"/>
    <mergeCell ref="A14:G14"/>
    <mergeCell ref="A20:G20"/>
    <mergeCell ref="A54:C54"/>
    <mergeCell ref="A53:G53"/>
    <mergeCell ref="A41:G41"/>
    <mergeCell ref="A47:G47"/>
  </mergeCells>
  <dataValidations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36:F40 F42:F46 F48:F52 F23:F28 F30:F34 F21 F15:F17">
      <formula1>E15</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2"/>
  <sheetViews>
    <sheetView zoomScale="80" zoomScaleNormal="80" workbookViewId="0">
      <selection activeCell="N37" sqref="N37"/>
    </sheetView>
  </sheetViews>
  <sheetFormatPr defaultRowHeight="15.75" x14ac:dyDescent="0.25"/>
  <cols>
    <col min="1" max="1" width="9.140625" style="21"/>
    <col min="2" max="2" width="18.28515625" style="21" customWidth="1"/>
    <col min="3" max="3" width="25.5703125" style="21" customWidth="1"/>
    <col min="4" max="4" width="16.7109375" style="15" customWidth="1"/>
    <col min="5" max="6" width="15.7109375" style="15" customWidth="1"/>
    <col min="7" max="7" width="15.42578125" style="21" customWidth="1"/>
    <col min="8" max="8" width="11" style="21" bestFit="1" customWidth="1"/>
    <col min="9" max="16384" width="9.140625" style="21"/>
  </cols>
  <sheetData>
    <row r="1" spans="1:8" x14ac:dyDescent="0.25">
      <c r="A1" s="3" t="s">
        <v>91</v>
      </c>
      <c r="B1" s="3"/>
    </row>
    <row r="3" spans="1:8" x14ac:dyDescent="0.25">
      <c r="A3" s="19"/>
      <c r="B3" s="166" t="s">
        <v>12</v>
      </c>
      <c r="C3" s="166"/>
      <c r="D3" s="166"/>
      <c r="E3" s="166"/>
      <c r="F3" s="166"/>
      <c r="G3" s="166"/>
      <c r="H3" s="167" t="s">
        <v>17</v>
      </c>
    </row>
    <row r="4" spans="1:8" x14ac:dyDescent="0.25">
      <c r="A4" s="155" t="s">
        <v>2</v>
      </c>
      <c r="B4" s="168" t="s">
        <v>83</v>
      </c>
      <c r="C4" s="169"/>
      <c r="D4" s="169"/>
      <c r="E4" s="169"/>
      <c r="F4" s="169"/>
      <c r="G4" s="170"/>
      <c r="H4" s="167"/>
    </row>
    <row r="5" spans="1:8" ht="31.5" x14ac:dyDescent="0.25">
      <c r="A5" s="156"/>
      <c r="B5" s="5" t="s">
        <v>52</v>
      </c>
      <c r="C5" s="5" t="s">
        <v>53</v>
      </c>
      <c r="D5" s="5" t="s">
        <v>54</v>
      </c>
      <c r="E5" s="5" t="s">
        <v>55</v>
      </c>
      <c r="F5" s="5" t="s">
        <v>66</v>
      </c>
      <c r="G5" s="5" t="s">
        <v>56</v>
      </c>
      <c r="H5" s="167"/>
    </row>
    <row r="6" spans="1:8" s="30" customFormat="1" x14ac:dyDescent="0.25">
      <c r="A6" s="28"/>
      <c r="B6" s="28"/>
      <c r="C6" s="28"/>
      <c r="D6" s="28"/>
      <c r="E6" s="29"/>
      <c r="F6" s="29"/>
      <c r="G6" s="28"/>
      <c r="H6" s="68"/>
    </row>
    <row r="7" spans="1:8" s="30" customFormat="1" x14ac:dyDescent="0.25">
      <c r="A7" s="28"/>
      <c r="B7" s="28"/>
      <c r="C7" s="28"/>
      <c r="D7" s="28"/>
      <c r="E7" s="29"/>
      <c r="F7" s="29"/>
      <c r="G7" s="28"/>
      <c r="H7" s="68"/>
    </row>
    <row r="8" spans="1:8" s="30" customFormat="1" x14ac:dyDescent="0.25">
      <c r="A8" s="28"/>
      <c r="B8" s="28"/>
      <c r="C8" s="28"/>
      <c r="D8" s="28"/>
      <c r="E8" s="29"/>
      <c r="F8" s="29"/>
      <c r="G8" s="28"/>
      <c r="H8" s="68"/>
    </row>
    <row r="9" spans="1:8" s="30" customFormat="1" x14ac:dyDescent="0.25">
      <c r="A9" s="28"/>
      <c r="B9" s="28"/>
      <c r="C9" s="28"/>
      <c r="D9" s="28"/>
      <c r="E9" s="29"/>
      <c r="F9" s="29"/>
      <c r="G9" s="28"/>
      <c r="H9" s="68"/>
    </row>
    <row r="10" spans="1:8" s="30" customFormat="1" x14ac:dyDescent="0.25">
      <c r="A10" s="28"/>
      <c r="B10" s="28"/>
      <c r="C10" s="28"/>
      <c r="D10" s="28"/>
      <c r="E10" s="29"/>
      <c r="F10" s="29"/>
      <c r="G10" s="28"/>
      <c r="H10" s="68"/>
    </row>
    <row r="11" spans="1:8" s="30" customFormat="1" x14ac:dyDescent="0.25">
      <c r="A11" s="28"/>
      <c r="B11" s="28"/>
      <c r="C11" s="28"/>
      <c r="D11" s="28"/>
      <c r="E11" s="29"/>
      <c r="F11" s="29"/>
      <c r="G11" s="28"/>
      <c r="H11" s="68"/>
    </row>
    <row r="12" spans="1:8" s="30" customFormat="1" x14ac:dyDescent="0.25">
      <c r="A12" s="174" t="s">
        <v>151</v>
      </c>
      <c r="B12" s="175"/>
      <c r="C12" s="175"/>
      <c r="D12" s="175"/>
      <c r="E12" s="175"/>
      <c r="F12" s="175"/>
      <c r="G12" s="176"/>
      <c r="H12" s="80">
        <f>SUM(H6:H11)</f>
        <v>0</v>
      </c>
    </row>
    <row r="13" spans="1:8" s="30" customFormat="1" x14ac:dyDescent="0.25">
      <c r="A13" s="28"/>
      <c r="B13" s="28"/>
      <c r="C13" s="28"/>
      <c r="D13" s="28"/>
      <c r="E13" s="29"/>
      <c r="F13" s="29"/>
      <c r="G13" s="28"/>
      <c r="H13" s="68"/>
    </row>
    <row r="14" spans="1:8" s="30" customFormat="1" x14ac:dyDescent="0.25">
      <c r="A14" s="28"/>
      <c r="B14" s="28"/>
      <c r="C14" s="28"/>
      <c r="D14" s="28"/>
      <c r="E14" s="29"/>
      <c r="F14" s="29"/>
      <c r="G14" s="28"/>
      <c r="H14" s="68"/>
    </row>
    <row r="15" spans="1:8" s="30" customFormat="1" x14ac:dyDescent="0.25">
      <c r="A15" s="28"/>
      <c r="B15" s="28"/>
      <c r="C15" s="28"/>
      <c r="D15" s="28"/>
      <c r="E15" s="29"/>
      <c r="F15" s="29"/>
      <c r="G15" s="28"/>
      <c r="H15" s="68"/>
    </row>
    <row r="16" spans="1:8" s="30" customFormat="1" x14ac:dyDescent="0.25">
      <c r="A16" s="28"/>
      <c r="B16" s="28"/>
      <c r="C16" s="28"/>
      <c r="D16" s="28"/>
      <c r="E16" s="29"/>
      <c r="F16" s="29"/>
      <c r="G16" s="28"/>
      <c r="H16" s="68"/>
    </row>
    <row r="17" spans="1:8" s="30" customFormat="1" x14ac:dyDescent="0.25">
      <c r="A17" s="174" t="s">
        <v>153</v>
      </c>
      <c r="B17" s="175"/>
      <c r="C17" s="175"/>
      <c r="D17" s="175"/>
      <c r="E17" s="175"/>
      <c r="F17" s="175"/>
      <c r="G17" s="176"/>
      <c r="H17" s="80">
        <f>SUM(H13:H16)</f>
        <v>0</v>
      </c>
    </row>
    <row r="18" spans="1:8" s="30" customFormat="1" x14ac:dyDescent="0.25">
      <c r="A18" s="28"/>
      <c r="B18" s="28"/>
      <c r="C18" s="28"/>
      <c r="D18" s="28"/>
      <c r="E18" s="29"/>
      <c r="F18" s="29"/>
      <c r="G18" s="28"/>
      <c r="H18" s="68"/>
    </row>
    <row r="19" spans="1:8" s="30" customFormat="1" x14ac:dyDescent="0.25">
      <c r="A19" s="28"/>
      <c r="B19" s="28"/>
      <c r="C19" s="28"/>
      <c r="D19" s="28"/>
      <c r="E19" s="29"/>
      <c r="F19" s="29"/>
      <c r="G19" s="28"/>
      <c r="H19" s="68"/>
    </row>
    <row r="20" spans="1:8" s="30" customFormat="1" x14ac:dyDescent="0.25">
      <c r="A20" s="28"/>
      <c r="B20" s="28"/>
      <c r="C20" s="28"/>
      <c r="D20" s="28"/>
      <c r="E20" s="29"/>
      <c r="F20" s="29"/>
      <c r="G20" s="28"/>
      <c r="H20" s="68"/>
    </row>
    <row r="21" spans="1:8" s="30" customFormat="1" x14ac:dyDescent="0.25">
      <c r="A21" s="28"/>
      <c r="B21" s="28"/>
      <c r="C21" s="28"/>
      <c r="D21" s="28"/>
      <c r="E21" s="29"/>
      <c r="F21" s="29"/>
      <c r="G21" s="28"/>
      <c r="H21" s="68"/>
    </row>
    <row r="22" spans="1:8" s="30" customFormat="1" x14ac:dyDescent="0.25">
      <c r="A22" s="28"/>
      <c r="B22" s="28"/>
      <c r="C22" s="28"/>
      <c r="D22" s="28"/>
      <c r="E22" s="29"/>
      <c r="F22" s="29"/>
      <c r="G22" s="28"/>
      <c r="H22" s="68"/>
    </row>
    <row r="23" spans="1:8" x14ac:dyDescent="0.25">
      <c r="A23" s="171" t="s">
        <v>155</v>
      </c>
      <c r="B23" s="172"/>
      <c r="C23" s="172"/>
      <c r="D23" s="172"/>
      <c r="E23" s="172"/>
      <c r="F23" s="172"/>
      <c r="G23" s="173"/>
      <c r="H23" s="77">
        <f>SUM(H18:H22)</f>
        <v>0</v>
      </c>
    </row>
    <row r="24" spans="1:8" s="30" customFormat="1" x14ac:dyDescent="0.25">
      <c r="A24" s="28"/>
      <c r="B24" s="28"/>
      <c r="C24" s="28"/>
      <c r="D24" s="28"/>
      <c r="E24" s="29"/>
      <c r="F24" s="29"/>
      <c r="G24" s="28"/>
      <c r="H24" s="68"/>
    </row>
    <row r="25" spans="1:8" s="30" customFormat="1" x14ac:dyDescent="0.25">
      <c r="A25" s="28"/>
      <c r="B25" s="28"/>
      <c r="C25" s="28"/>
      <c r="D25" s="28"/>
      <c r="E25" s="29"/>
      <c r="F25" s="29"/>
      <c r="G25" s="28"/>
      <c r="H25" s="68"/>
    </row>
    <row r="26" spans="1:8" s="30" customFormat="1" x14ac:dyDescent="0.25">
      <c r="A26" s="28"/>
      <c r="B26" s="28"/>
      <c r="C26" s="28"/>
      <c r="D26" s="28"/>
      <c r="E26" s="29"/>
      <c r="F26" s="29"/>
      <c r="G26" s="28"/>
      <c r="H26" s="68"/>
    </row>
    <row r="27" spans="1:8" s="30" customFormat="1" x14ac:dyDescent="0.25">
      <c r="A27" s="28"/>
      <c r="B27" s="28"/>
      <c r="C27" s="28"/>
      <c r="D27" s="28"/>
      <c r="E27" s="29"/>
      <c r="F27" s="29"/>
      <c r="G27" s="28"/>
      <c r="H27" s="68"/>
    </row>
    <row r="28" spans="1:8" s="30" customFormat="1" x14ac:dyDescent="0.25">
      <c r="A28" s="28"/>
      <c r="B28" s="28"/>
      <c r="C28" s="28"/>
      <c r="D28" s="28"/>
      <c r="E28" s="29"/>
      <c r="F28" s="29"/>
      <c r="G28" s="28"/>
      <c r="H28" s="68"/>
    </row>
    <row r="29" spans="1:8" s="30" customFormat="1" x14ac:dyDescent="0.25">
      <c r="A29" s="28"/>
      <c r="B29" s="28"/>
      <c r="C29" s="28"/>
      <c r="D29" s="28"/>
      <c r="E29" s="29"/>
      <c r="F29" s="29"/>
      <c r="G29" s="28"/>
      <c r="H29" s="68"/>
    </row>
    <row r="30" spans="1:8" s="30" customFormat="1" x14ac:dyDescent="0.25">
      <c r="A30" s="174" t="s">
        <v>157</v>
      </c>
      <c r="B30" s="175"/>
      <c r="C30" s="175"/>
      <c r="D30" s="175"/>
      <c r="E30" s="175"/>
      <c r="F30" s="175"/>
      <c r="G30" s="176"/>
      <c r="H30" s="80">
        <f>SUM(H24:H29)</f>
        <v>0</v>
      </c>
    </row>
    <row r="31" spans="1:8" s="30" customFormat="1" x14ac:dyDescent="0.25">
      <c r="A31" s="28"/>
      <c r="B31" s="28"/>
      <c r="C31" s="28"/>
      <c r="D31" s="28"/>
      <c r="E31" s="29"/>
      <c r="F31" s="29"/>
      <c r="G31" s="28"/>
      <c r="H31" s="68"/>
    </row>
    <row r="32" spans="1:8" s="30" customFormat="1" x14ac:dyDescent="0.25">
      <c r="A32" s="28"/>
      <c r="B32" s="28"/>
      <c r="C32" s="28"/>
      <c r="D32" s="28"/>
      <c r="E32" s="29"/>
      <c r="F32" s="29"/>
      <c r="G32" s="28"/>
      <c r="H32" s="68"/>
    </row>
    <row r="33" spans="1:8" s="30" customFormat="1" x14ac:dyDescent="0.25">
      <c r="A33" s="28"/>
      <c r="B33" s="28"/>
      <c r="C33" s="28"/>
      <c r="D33" s="28"/>
      <c r="E33" s="29"/>
      <c r="F33" s="29"/>
      <c r="G33" s="28"/>
      <c r="H33" s="68"/>
    </row>
    <row r="34" spans="1:8" s="30" customFormat="1" x14ac:dyDescent="0.25">
      <c r="A34" s="28"/>
      <c r="B34" s="28"/>
      <c r="C34" s="28"/>
      <c r="D34" s="28"/>
      <c r="E34" s="29"/>
      <c r="F34" s="29"/>
      <c r="G34" s="28"/>
      <c r="H34" s="68"/>
    </row>
    <row r="35" spans="1:8" s="30" customFormat="1" x14ac:dyDescent="0.25">
      <c r="A35" s="174" t="s">
        <v>159</v>
      </c>
      <c r="B35" s="175"/>
      <c r="C35" s="175"/>
      <c r="D35" s="175"/>
      <c r="E35" s="175"/>
      <c r="F35" s="175"/>
      <c r="G35" s="176"/>
      <c r="H35" s="80">
        <f>SUM(H31:H34)</f>
        <v>0</v>
      </c>
    </row>
    <row r="36" spans="1:8" s="30" customFormat="1" x14ac:dyDescent="0.25">
      <c r="A36" s="28"/>
      <c r="B36" s="28"/>
      <c r="C36" s="28"/>
      <c r="D36" s="28"/>
      <c r="E36" s="29"/>
      <c r="F36" s="29"/>
      <c r="G36" s="28"/>
      <c r="H36" s="68"/>
    </row>
    <row r="37" spans="1:8" s="30" customFormat="1" x14ac:dyDescent="0.25">
      <c r="A37" s="28"/>
      <c r="B37" s="28"/>
      <c r="C37" s="28"/>
      <c r="D37" s="28"/>
      <c r="E37" s="29"/>
      <c r="F37" s="29"/>
      <c r="G37" s="28"/>
      <c r="H37" s="68"/>
    </row>
    <row r="38" spans="1:8" s="30" customFormat="1" x14ac:dyDescent="0.25">
      <c r="A38" s="28"/>
      <c r="B38" s="28"/>
      <c r="C38" s="28"/>
      <c r="D38" s="28"/>
      <c r="E38" s="29"/>
      <c r="F38" s="29"/>
      <c r="G38" s="28"/>
      <c r="H38" s="68"/>
    </row>
    <row r="39" spans="1:8" s="30" customFormat="1" x14ac:dyDescent="0.25">
      <c r="A39" s="28"/>
      <c r="B39" s="28"/>
      <c r="C39" s="28"/>
      <c r="D39" s="28"/>
      <c r="E39" s="29"/>
      <c r="F39" s="29"/>
      <c r="G39" s="28"/>
      <c r="H39" s="68"/>
    </row>
    <row r="40" spans="1:8" s="30" customFormat="1" x14ac:dyDescent="0.25">
      <c r="A40" s="28"/>
      <c r="B40" s="28"/>
      <c r="C40" s="28"/>
      <c r="D40" s="28"/>
      <c r="E40" s="29"/>
      <c r="F40" s="29"/>
      <c r="G40" s="28"/>
      <c r="H40" s="68"/>
    </row>
    <row r="41" spans="1:8" x14ac:dyDescent="0.25">
      <c r="A41" s="171" t="s">
        <v>161</v>
      </c>
      <c r="B41" s="172"/>
      <c r="C41" s="172"/>
      <c r="D41" s="172"/>
      <c r="E41" s="172"/>
      <c r="F41" s="172"/>
      <c r="G41" s="173"/>
      <c r="H41" s="77">
        <f>SUM(H24:H40)</f>
        <v>0</v>
      </c>
    </row>
    <row r="42" spans="1:8" x14ac:dyDescent="0.25">
      <c r="A42" s="164" t="s">
        <v>92</v>
      </c>
      <c r="B42" s="164"/>
      <c r="C42" s="165"/>
      <c r="D42" s="19"/>
      <c r="E42" s="19"/>
      <c r="F42" s="19"/>
      <c r="G42" s="19"/>
      <c r="H42" s="77">
        <f>H23+H41</f>
        <v>0</v>
      </c>
    </row>
  </sheetData>
  <sheetProtection formatCells="0" formatColumns="0" formatRows="0" insertColumns="0" insertRows="0" deleteColumns="0" deleteRows="0" selectLockedCells="1"/>
  <mergeCells count="11">
    <mergeCell ref="A42:C42"/>
    <mergeCell ref="B3:G3"/>
    <mergeCell ref="H3:H5"/>
    <mergeCell ref="A4:A5"/>
    <mergeCell ref="B4:G4"/>
    <mergeCell ref="A23:G23"/>
    <mergeCell ref="A41:G41"/>
    <mergeCell ref="A12:G12"/>
    <mergeCell ref="A17:G17"/>
    <mergeCell ref="A30:G30"/>
    <mergeCell ref="A35:G35"/>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18:F22 F6:F11 F13:F16 F24:F29 F31:F34 F36:F40">
      <formula1>E6</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21" t="s">
        <v>28</v>
      </c>
    </row>
    <row r="2" spans="1:1" ht="15.75" x14ac:dyDescent="0.25">
      <c r="A2" s="21" t="s">
        <v>29</v>
      </c>
    </row>
    <row r="3" spans="1:1" ht="15.75" x14ac:dyDescent="0.25">
      <c r="A3" s="21" t="s">
        <v>30</v>
      </c>
    </row>
    <row r="6" spans="1:1" ht="15.75" x14ac:dyDescent="0.25">
      <c r="A6" s="21" t="s">
        <v>40</v>
      </c>
    </row>
    <row r="7" spans="1:1" ht="15.75" x14ac:dyDescent="0.25">
      <c r="A7" s="21" t="s">
        <v>84</v>
      </c>
    </row>
    <row r="8" spans="1:1" s="15" customFormat="1" ht="15.75" x14ac:dyDescent="0.25">
      <c r="A8" s="21" t="s">
        <v>58</v>
      </c>
    </row>
    <row r="9" spans="1:1" ht="15.75" x14ac:dyDescent="0.25">
      <c r="A9" s="21" t="s">
        <v>59</v>
      </c>
    </row>
    <row r="12" spans="1:1" ht="15.75" x14ac:dyDescent="0.25">
      <c r="A12" s="21" t="s">
        <v>78</v>
      </c>
    </row>
    <row r="13" spans="1:1" ht="15.75" x14ac:dyDescent="0.25">
      <c r="A13" s="21" t="s">
        <v>79</v>
      </c>
    </row>
    <row r="14" spans="1:1" ht="15.75" x14ac:dyDescent="0.25">
      <c r="A14" s="21"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 Eelarve</vt:lpstr>
      <vt:lpstr>B. Maksetaotlus</vt:lpstr>
      <vt:lpstr>C. KULUARUANDE KOOND</vt:lpstr>
      <vt:lpstr>C1. Tööjõukulud</vt:lpstr>
      <vt:lpstr> C3. Sihtrühmaga seotud kulud</vt:lpstr>
      <vt:lpstr>C7.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Ege-Lii Luik</cp:lastModifiedBy>
  <dcterms:created xsi:type="dcterms:W3CDTF">2014-06-17T10:19:13Z</dcterms:created>
  <dcterms:modified xsi:type="dcterms:W3CDTF">2016-05-26T12:33:56Z</dcterms:modified>
</cp:coreProperties>
</file>